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/>
  <xr:revisionPtr revIDLastSave="0" documentId="8_{546A833E-992A-4D63-8C48-D9B9DF3017DD}" xr6:coauthVersionLast="47" xr6:coauthVersionMax="47" xr10:uidLastSave="{00000000-0000-0000-0000-000000000000}"/>
  <bookViews>
    <workbookView xWindow="-110" yWindow="-110" windowWidth="34620" windowHeight="13900" xr2:uid="{00000000-000D-0000-FFFF-FFFF00000000}"/>
  </bookViews>
  <sheets>
    <sheet name="Festivalteilnahme" sheetId="1" r:id="rId1"/>
    <sheet name="Kinostart" sheetId="2" r:id="rId2"/>
    <sheet name="Übertrag Festival" sheetId="4" r:id="rId3"/>
    <sheet name="Übertrag Kinostart" sheetId="5" r:id="rId4"/>
    <sheet name="Datensätze" sheetId="3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4" i="2" l="1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P9" i="5" l="1"/>
  <c r="P10" i="5"/>
  <c r="P11" i="5"/>
  <c r="P12" i="5"/>
  <c r="P13" i="5"/>
  <c r="P14" i="5"/>
  <c r="P15" i="5"/>
  <c r="P16" i="5"/>
  <c r="P17" i="5"/>
  <c r="P18" i="5"/>
  <c r="P19" i="5"/>
  <c r="P20" i="5"/>
  <c r="P21" i="5"/>
  <c r="P22" i="5"/>
  <c r="P23" i="5"/>
  <c r="O9" i="5"/>
  <c r="O10" i="5"/>
  <c r="O11" i="5"/>
  <c r="O12" i="5"/>
  <c r="O13" i="5"/>
  <c r="O14" i="5"/>
  <c r="O15" i="5"/>
  <c r="O16" i="5"/>
  <c r="O17" i="5"/>
  <c r="O18" i="5"/>
  <c r="O19" i="5"/>
  <c r="O20" i="5"/>
  <c r="O21" i="5"/>
  <c r="O22" i="5"/>
  <c r="O23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10" i="4"/>
  <c r="C10" i="4"/>
  <c r="D10" i="4"/>
  <c r="F10" i="4"/>
  <c r="G10" i="4"/>
  <c r="H10" i="4"/>
  <c r="I10" i="4"/>
  <c r="J10" i="4"/>
  <c r="K10" i="4"/>
  <c r="L10" i="4"/>
  <c r="M10" i="4"/>
  <c r="N10" i="4"/>
  <c r="O10" i="4"/>
  <c r="P10" i="4"/>
  <c r="Q10" i="4"/>
  <c r="R10" i="4"/>
  <c r="B11" i="4"/>
  <c r="C11" i="4"/>
  <c r="D11" i="4"/>
  <c r="F11" i="4"/>
  <c r="G11" i="4"/>
  <c r="H11" i="4"/>
  <c r="I11" i="4"/>
  <c r="J11" i="4"/>
  <c r="K11" i="4"/>
  <c r="L11" i="4"/>
  <c r="M11" i="4"/>
  <c r="N11" i="4"/>
  <c r="O11" i="4"/>
  <c r="P11" i="4"/>
  <c r="Q11" i="4"/>
  <c r="R11" i="4"/>
  <c r="B12" i="4"/>
  <c r="C12" i="4"/>
  <c r="D12" i="4"/>
  <c r="F12" i="4"/>
  <c r="G12" i="4"/>
  <c r="H12" i="4"/>
  <c r="I12" i="4"/>
  <c r="J12" i="4"/>
  <c r="K12" i="4"/>
  <c r="L12" i="4"/>
  <c r="M12" i="4"/>
  <c r="N12" i="4"/>
  <c r="O12" i="4"/>
  <c r="P12" i="4"/>
  <c r="Q12" i="4"/>
  <c r="R12" i="4"/>
  <c r="B13" i="4"/>
  <c r="C13" i="4"/>
  <c r="D13" i="4"/>
  <c r="F13" i="4"/>
  <c r="G13" i="4"/>
  <c r="H13" i="4"/>
  <c r="I13" i="4"/>
  <c r="J13" i="4"/>
  <c r="K13" i="4"/>
  <c r="L13" i="4"/>
  <c r="M13" i="4"/>
  <c r="N13" i="4"/>
  <c r="O13" i="4"/>
  <c r="P13" i="4"/>
  <c r="Q13" i="4"/>
  <c r="R13" i="4"/>
  <c r="B14" i="4"/>
  <c r="C14" i="4"/>
  <c r="D14" i="4"/>
  <c r="F14" i="4"/>
  <c r="G14" i="4"/>
  <c r="H14" i="4"/>
  <c r="I14" i="4"/>
  <c r="J14" i="4"/>
  <c r="K14" i="4"/>
  <c r="L14" i="4"/>
  <c r="M14" i="4"/>
  <c r="N14" i="4"/>
  <c r="O14" i="4"/>
  <c r="P14" i="4"/>
  <c r="Q14" i="4"/>
  <c r="R14" i="4"/>
  <c r="B15" i="4"/>
  <c r="C15" i="4"/>
  <c r="D15" i="4"/>
  <c r="F15" i="4"/>
  <c r="G15" i="4"/>
  <c r="H15" i="4"/>
  <c r="I15" i="4"/>
  <c r="J15" i="4"/>
  <c r="K15" i="4"/>
  <c r="L15" i="4"/>
  <c r="M15" i="4"/>
  <c r="N15" i="4"/>
  <c r="O15" i="4"/>
  <c r="P15" i="4"/>
  <c r="Q15" i="4"/>
  <c r="R15" i="4"/>
  <c r="B16" i="4"/>
  <c r="C16" i="4"/>
  <c r="D16" i="4"/>
  <c r="F16" i="4"/>
  <c r="G16" i="4"/>
  <c r="H16" i="4"/>
  <c r="I16" i="4"/>
  <c r="J16" i="4"/>
  <c r="K16" i="4"/>
  <c r="L16" i="4"/>
  <c r="M16" i="4"/>
  <c r="N16" i="4"/>
  <c r="O16" i="4"/>
  <c r="P16" i="4"/>
  <c r="Q16" i="4"/>
  <c r="R16" i="4"/>
  <c r="B17" i="4"/>
  <c r="C17" i="4"/>
  <c r="D17" i="4"/>
  <c r="F17" i="4"/>
  <c r="G17" i="4"/>
  <c r="H17" i="4"/>
  <c r="I17" i="4"/>
  <c r="J17" i="4"/>
  <c r="K17" i="4"/>
  <c r="L17" i="4"/>
  <c r="M17" i="4"/>
  <c r="N17" i="4"/>
  <c r="O17" i="4"/>
  <c r="P17" i="4"/>
  <c r="Q17" i="4"/>
  <c r="R17" i="4"/>
  <c r="B18" i="4"/>
  <c r="C18" i="4"/>
  <c r="D18" i="4"/>
  <c r="F18" i="4"/>
  <c r="G18" i="4"/>
  <c r="H18" i="4"/>
  <c r="I18" i="4"/>
  <c r="J18" i="4"/>
  <c r="K18" i="4"/>
  <c r="L18" i="4"/>
  <c r="M18" i="4"/>
  <c r="N18" i="4"/>
  <c r="O18" i="4"/>
  <c r="P18" i="4"/>
  <c r="Q18" i="4"/>
  <c r="R18" i="4"/>
  <c r="B19" i="4"/>
  <c r="C19" i="4"/>
  <c r="D19" i="4"/>
  <c r="F19" i="4"/>
  <c r="G19" i="4"/>
  <c r="H19" i="4"/>
  <c r="I19" i="4"/>
  <c r="J19" i="4"/>
  <c r="K19" i="4"/>
  <c r="L19" i="4"/>
  <c r="M19" i="4"/>
  <c r="N19" i="4"/>
  <c r="O19" i="4"/>
  <c r="P19" i="4"/>
  <c r="Q19" i="4"/>
  <c r="R19" i="4"/>
  <c r="B20" i="4"/>
  <c r="C20" i="4"/>
  <c r="D20" i="4"/>
  <c r="F20" i="4"/>
  <c r="G20" i="4"/>
  <c r="H20" i="4"/>
  <c r="I20" i="4"/>
  <c r="J20" i="4"/>
  <c r="K20" i="4"/>
  <c r="L20" i="4"/>
  <c r="M20" i="4"/>
  <c r="N20" i="4"/>
  <c r="O20" i="4"/>
  <c r="P20" i="4"/>
  <c r="Q20" i="4"/>
  <c r="R20" i="4"/>
  <c r="B21" i="4"/>
  <c r="C21" i="4"/>
  <c r="D21" i="4"/>
  <c r="F21" i="4"/>
  <c r="G21" i="4"/>
  <c r="H21" i="4"/>
  <c r="I21" i="4"/>
  <c r="J21" i="4"/>
  <c r="K21" i="4"/>
  <c r="L21" i="4"/>
  <c r="M21" i="4"/>
  <c r="N21" i="4"/>
  <c r="O21" i="4"/>
  <c r="P21" i="4"/>
  <c r="Q21" i="4"/>
  <c r="R21" i="4"/>
  <c r="B22" i="4"/>
  <c r="C22" i="4"/>
  <c r="D22" i="4"/>
  <c r="F22" i="4"/>
  <c r="G22" i="4"/>
  <c r="H22" i="4"/>
  <c r="I22" i="4"/>
  <c r="J22" i="4"/>
  <c r="K22" i="4"/>
  <c r="L22" i="4"/>
  <c r="M22" i="4"/>
  <c r="N22" i="4"/>
  <c r="O22" i="4"/>
  <c r="P22" i="4"/>
  <c r="Q22" i="4"/>
  <c r="R22" i="4"/>
  <c r="B23" i="4"/>
  <c r="C23" i="4"/>
  <c r="D23" i="4"/>
  <c r="F23" i="4"/>
  <c r="G23" i="4"/>
  <c r="H23" i="4"/>
  <c r="I23" i="4"/>
  <c r="J23" i="4"/>
  <c r="K23" i="4"/>
  <c r="L23" i="4"/>
  <c r="M23" i="4"/>
  <c r="N23" i="4"/>
  <c r="O23" i="4"/>
  <c r="P23" i="4"/>
  <c r="Q23" i="4"/>
  <c r="R23" i="4"/>
  <c r="L9" i="4"/>
  <c r="K9" i="4"/>
  <c r="J9" i="4"/>
  <c r="I9" i="4"/>
  <c r="H9" i="4"/>
  <c r="G9" i="4"/>
  <c r="F9" i="4"/>
  <c r="D9" i="4"/>
  <c r="C9" i="4"/>
  <c r="B9" i="4"/>
  <c r="R9" i="4"/>
  <c r="Q9" i="4"/>
  <c r="P9" i="4"/>
  <c r="P24" i="4" s="1"/>
  <c r="O9" i="4"/>
  <c r="N9" i="4"/>
  <c r="M9" i="4"/>
  <c r="P24" i="5" l="1"/>
  <c r="N24" i="5"/>
  <c r="O24" i="4"/>
  <c r="R24" i="4"/>
  <c r="O24" i="5"/>
  <c r="L41" i="1" l="1"/>
  <c r="M38" i="1" s="1"/>
  <c r="S23" i="4" s="1"/>
  <c r="G41" i="1"/>
  <c r="F41" i="1"/>
  <c r="C41" i="1"/>
  <c r="B41" i="1"/>
  <c r="A40" i="1"/>
  <c r="A39" i="1"/>
  <c r="A38" i="1"/>
  <c r="A23" i="4" s="1"/>
  <c r="A37" i="1"/>
  <c r="A22" i="4" s="1"/>
  <c r="A36" i="1"/>
  <c r="A21" i="4" s="1"/>
  <c r="A35" i="1"/>
  <c r="A20" i="4" s="1"/>
  <c r="A34" i="1"/>
  <c r="A19" i="4" s="1"/>
  <c r="A33" i="1"/>
  <c r="A18" i="4" s="1"/>
  <c r="A32" i="1"/>
  <c r="A17" i="4" s="1"/>
  <c r="A31" i="1"/>
  <c r="A16" i="4" s="1"/>
  <c r="A30" i="1"/>
  <c r="A15" i="4" s="1"/>
  <c r="A29" i="1"/>
  <c r="A14" i="4" s="1"/>
  <c r="A28" i="1"/>
  <c r="A13" i="4" s="1"/>
  <c r="A27" i="1"/>
  <c r="A12" i="4" s="1"/>
  <c r="A26" i="1"/>
  <c r="A11" i="4" s="1"/>
  <c r="A25" i="1"/>
  <c r="A10" i="4" s="1"/>
  <c r="A24" i="1"/>
  <c r="A9" i="4" s="1"/>
  <c r="G41" i="2"/>
  <c r="F41" i="2"/>
  <c r="C41" i="2"/>
  <c r="B41" i="2"/>
  <c r="K41" i="2"/>
  <c r="L28" i="2" s="1"/>
  <c r="Q13" i="5" s="1"/>
  <c r="M31" i="1" l="1"/>
  <c r="S16" i="4" s="1"/>
  <c r="M34" i="1"/>
  <c r="S19" i="4" s="1"/>
  <c r="M27" i="1"/>
  <c r="S12" i="4" s="1"/>
  <c r="M35" i="1"/>
  <c r="S20" i="4" s="1"/>
  <c r="M24" i="1"/>
  <c r="M32" i="1"/>
  <c r="S17" i="4" s="1"/>
  <c r="M26" i="1"/>
  <c r="S11" i="4" s="1"/>
  <c r="M39" i="1"/>
  <c r="M28" i="1"/>
  <c r="S13" i="4" s="1"/>
  <c r="M36" i="1"/>
  <c r="S21" i="4" s="1"/>
  <c r="M30" i="1"/>
  <c r="S15" i="4" s="1"/>
  <c r="M25" i="1"/>
  <c r="S10" i="4" s="1"/>
  <c r="M29" i="1"/>
  <c r="S14" i="4" s="1"/>
  <c r="M33" i="1"/>
  <c r="S18" i="4" s="1"/>
  <c r="M37" i="1"/>
  <c r="S22" i="4" s="1"/>
  <c r="M40" i="1"/>
  <c r="L37" i="2"/>
  <c r="Q22" i="5" s="1"/>
  <c r="L25" i="2"/>
  <c r="Q10" i="5" s="1"/>
  <c r="L40" i="2"/>
  <c r="L32" i="2"/>
  <c r="Q17" i="5" s="1"/>
  <c r="L24" i="2"/>
  <c r="L35" i="2"/>
  <c r="Q20" i="5" s="1"/>
  <c r="L27" i="2"/>
  <c r="Q12" i="5" s="1"/>
  <c r="L26" i="2"/>
  <c r="Q11" i="5" s="1"/>
  <c r="L39" i="2"/>
  <c r="L31" i="2"/>
  <c r="Q16" i="5" s="1"/>
  <c r="L34" i="2"/>
  <c r="Q19" i="5" s="1"/>
  <c r="L33" i="2"/>
  <c r="Q18" i="5" s="1"/>
  <c r="L38" i="2"/>
  <c r="Q23" i="5" s="1"/>
  <c r="L30" i="2"/>
  <c r="Q15" i="5" s="1"/>
  <c r="L29" i="2"/>
  <c r="Q14" i="5" s="1"/>
  <c r="L36" i="2"/>
  <c r="Q21" i="5" s="1"/>
  <c r="A40" i="2"/>
  <c r="A39" i="2"/>
  <c r="M23" i="5"/>
  <c r="A38" i="2"/>
  <c r="A23" i="5" s="1"/>
  <c r="M22" i="5"/>
  <c r="A37" i="2"/>
  <c r="A22" i="5" s="1"/>
  <c r="M21" i="5"/>
  <c r="A36" i="2"/>
  <c r="A21" i="5" s="1"/>
  <c r="M20" i="5"/>
  <c r="A35" i="2"/>
  <c r="A20" i="5" s="1"/>
  <c r="M19" i="5"/>
  <c r="A34" i="2"/>
  <c r="A19" i="5" s="1"/>
  <c r="M18" i="5"/>
  <c r="M17" i="5"/>
  <c r="M16" i="5"/>
  <c r="M15" i="5"/>
  <c r="M14" i="5"/>
  <c r="M13" i="5"/>
  <c r="M12" i="5"/>
  <c r="M11" i="5"/>
  <c r="M10" i="5"/>
  <c r="L41" i="2" l="1"/>
  <c r="Q9" i="5"/>
  <c r="Q24" i="5" s="1"/>
  <c r="M41" i="1"/>
  <c r="S9" i="4"/>
  <c r="S24" i="4" s="1"/>
  <c r="M9" i="5"/>
  <c r="A29" i="2"/>
  <c r="A14" i="5" s="1"/>
  <c r="A30" i="2"/>
  <c r="A15" i="5" s="1"/>
  <c r="A31" i="2"/>
  <c r="A16" i="5" s="1"/>
  <c r="A32" i="2"/>
  <c r="A17" i="5" s="1"/>
  <c r="A33" i="2"/>
  <c r="A18" i="5" s="1"/>
  <c r="A25" i="2"/>
  <c r="A10" i="5" s="1"/>
  <c r="A26" i="2"/>
  <c r="A11" i="5" s="1"/>
  <c r="A27" i="2"/>
  <c r="A12" i="5" s="1"/>
  <c r="A28" i="2"/>
  <c r="A13" i="5" s="1"/>
  <c r="A24" i="2"/>
  <c r="A9" i="5" s="1"/>
</calcChain>
</file>

<file path=xl/sharedStrings.xml><?xml version="1.0" encoding="utf-8"?>
<sst xmlns="http://schemas.openxmlformats.org/spreadsheetml/2006/main" count="770" uniqueCount="445">
  <si>
    <t>Filmtitel</t>
  </si>
  <si>
    <t>Regie</t>
  </si>
  <si>
    <t>tt.mm.jjjj</t>
  </si>
  <si>
    <t>Name</t>
  </si>
  <si>
    <t>Jahr der Filmfertigstellung</t>
  </si>
  <si>
    <t>jjjj</t>
  </si>
  <si>
    <t>Nachname</t>
  </si>
  <si>
    <t xml:space="preserve">Vorname </t>
  </si>
  <si>
    <t>Gender Regie</t>
  </si>
  <si>
    <t>Produktionsfirma falls vorhanden</t>
  </si>
  <si>
    <t>Filmart</t>
  </si>
  <si>
    <t>Anmerkungen zur Filmart</t>
  </si>
  <si>
    <t>(z.B. Hybridfilm, Essayfilm, &amp;c.)</t>
  </si>
  <si>
    <t>Filmlänge in Minuten</t>
  </si>
  <si>
    <t>Gesamtkosten der Verbreitung lt. Kalkulation</t>
  </si>
  <si>
    <t>Fördersumme der Filmabteilung</t>
  </si>
  <si>
    <t>Antragshöhe</t>
  </si>
  <si>
    <t>Antragsdatum:</t>
  </si>
  <si>
    <t xml:space="preserve">Abrechnungsdatum: </t>
  </si>
  <si>
    <t>Verleih falls vorhanden</t>
  </si>
  <si>
    <t>Titel</t>
  </si>
  <si>
    <t>Kino</t>
  </si>
  <si>
    <t>Bundesland</t>
  </si>
  <si>
    <t>Saalgröße</t>
  </si>
  <si>
    <t>Anzahl Besucher:innen</t>
  </si>
  <si>
    <t>Sonstiges Kino</t>
  </si>
  <si>
    <t>Actor's Studio</t>
  </si>
  <si>
    <t>Admiral Kino</t>
  </si>
  <si>
    <t xml:space="preserve">Apollo </t>
  </si>
  <si>
    <t xml:space="preserve">Apollo Kino Stockerau </t>
  </si>
  <si>
    <t>Artis International</t>
  </si>
  <si>
    <t>Augartenkino KIZ</t>
  </si>
  <si>
    <t>Auge Gottes Kino</t>
  </si>
  <si>
    <t>Baden Beethoven Kino</t>
  </si>
  <si>
    <t>Bellaria Kino</t>
  </si>
  <si>
    <t>BSL Breitenseer Lichtspiele</t>
  </si>
  <si>
    <t>Burg Kino</t>
  </si>
  <si>
    <t>Cine 4 You Hartberg</t>
  </si>
  <si>
    <t xml:space="preserve">Cine Center </t>
  </si>
  <si>
    <t>CineCity</t>
  </si>
  <si>
    <t>Cinema 2000 Dornbirn</t>
  </si>
  <si>
    <t>Cinema Paradiso</t>
  </si>
  <si>
    <t>cinemagic Kinder- und Jugendkino</t>
  </si>
  <si>
    <t xml:space="preserve">Cinemaplexx Horn </t>
  </si>
  <si>
    <t xml:space="preserve">Cinemaplexx Krems </t>
  </si>
  <si>
    <t>Cinema-S Bludenz</t>
  </si>
  <si>
    <t>Cinematograph Innsbruck</t>
  </si>
  <si>
    <t>Cinematograph Linz</t>
  </si>
  <si>
    <t xml:space="preserve">Cineplexx Amstetten </t>
  </si>
  <si>
    <t xml:space="preserve">Cineplexx Donauplex </t>
  </si>
  <si>
    <t xml:space="preserve">Cineplexx Innsbruck </t>
  </si>
  <si>
    <t xml:space="preserve">Cineplexx Lauterach </t>
  </si>
  <si>
    <t xml:space="preserve">Cineplexx Leoben </t>
  </si>
  <si>
    <t xml:space="preserve">Cineplexx Reichsbrücke </t>
  </si>
  <si>
    <t xml:space="preserve">Cineplexx Salzburg Airport </t>
  </si>
  <si>
    <t xml:space="preserve">Cineplexx Salzburg City </t>
  </si>
  <si>
    <t xml:space="preserve">Cineplexx Spittal </t>
  </si>
  <si>
    <t xml:space="preserve">Cineplexx Wien Auhof </t>
  </si>
  <si>
    <t xml:space="preserve">Cineplexx Wiener Neustadt </t>
  </si>
  <si>
    <t xml:space="preserve">Cineplexx Wienerberg </t>
  </si>
  <si>
    <t xml:space="preserve">Cineplexx Wörgl </t>
  </si>
  <si>
    <t xml:space="preserve">Cineplexx World Graz </t>
  </si>
  <si>
    <t xml:space="preserve">Cineplexx World Hohenems </t>
  </si>
  <si>
    <t xml:space="preserve">Cineplexx World Linz </t>
  </si>
  <si>
    <t xml:space="preserve">Cineplexx World Villach </t>
  </si>
  <si>
    <t>Cineworld Wels</t>
  </si>
  <si>
    <t>CineX Lienz</t>
  </si>
  <si>
    <t>Cinexx Berndorf</t>
  </si>
  <si>
    <t>City Kino</t>
  </si>
  <si>
    <t>Cityplexx Steyr</t>
  </si>
  <si>
    <t>Das Kino</t>
  </si>
  <si>
    <t>De France</t>
  </si>
  <si>
    <t>Die Waldviertler Kinos Gmünd</t>
  </si>
  <si>
    <t>Die Waldviertler Kinos Zwettl</t>
  </si>
  <si>
    <t xml:space="preserve">Dieselkino Bärnbach </t>
  </si>
  <si>
    <t xml:space="preserve">Dieselkino Bruck an der Großglocknerstraße </t>
  </si>
  <si>
    <t xml:space="preserve">Dieselkino Fohnsdorf </t>
  </si>
  <si>
    <t xml:space="preserve">Dieselkino Gleisdorf </t>
  </si>
  <si>
    <t xml:space="preserve">Dieselkino in Braunau </t>
  </si>
  <si>
    <t xml:space="preserve">Dieselkino Kapfenberg </t>
  </si>
  <si>
    <t xml:space="preserve">Dieselkino Leibnitz </t>
  </si>
  <si>
    <t xml:space="preserve">Dieselkino Oberwart </t>
  </si>
  <si>
    <t xml:space="preserve">Dieselkino Sankt Johann </t>
  </si>
  <si>
    <t>Elmo Kino</t>
  </si>
  <si>
    <t xml:space="preserve">English Cinema Haydn </t>
  </si>
  <si>
    <t>English Royal Cinema Graz</t>
  </si>
  <si>
    <t>Filmbühne</t>
  </si>
  <si>
    <t>Filmcasino</t>
  </si>
  <si>
    <t>Filmcasino Gröbming</t>
  </si>
  <si>
    <t>Filmforum im Metrokino</t>
  </si>
  <si>
    <t>Filmhaus Kino Spittelberg</t>
  </si>
  <si>
    <t xml:space="preserve">Filmmuseum </t>
  </si>
  <si>
    <t>Filmstudio Villach</t>
  </si>
  <si>
    <t>Filmszene Ottensheim</t>
  </si>
  <si>
    <t>Filmtheater Kitzbühel</t>
  </si>
  <si>
    <t>Filmtheater Vöcklabruck</t>
  </si>
  <si>
    <t>Filmzentrum im Rechbauerkino</t>
  </si>
  <si>
    <t>FMZ Kino Imst</t>
  </si>
  <si>
    <t>Funplexx</t>
  </si>
  <si>
    <t>Future Cinema Perg</t>
  </si>
  <si>
    <t>Gartenbau Kino</t>
  </si>
  <si>
    <t>Glassaal</t>
  </si>
  <si>
    <t>Gloriette Kino-Cafe</t>
  </si>
  <si>
    <t>Graz Geidorf Center</t>
  </si>
  <si>
    <t>Hollywood Megaplex im Gasometer</t>
  </si>
  <si>
    <t>Hollywood Megaplex Pasching</t>
  </si>
  <si>
    <t>Hollywood Megaplex SCN</t>
  </si>
  <si>
    <t>Hollywood Megaplex St. Pölten</t>
  </si>
  <si>
    <t>HTU Cinestudio</t>
  </si>
  <si>
    <t>Kepler Kino-Cafe</t>
  </si>
  <si>
    <t>Kino Bodensdorf</t>
  </si>
  <si>
    <t>Kino Center Pinkafeld</t>
  </si>
  <si>
    <t xml:space="preserve">Kino Deutsch Wagram </t>
  </si>
  <si>
    <t>Kino Ebensee</t>
  </si>
  <si>
    <t>Kino Eibiswald</t>
  </si>
  <si>
    <t>Kino Feldbach</t>
  </si>
  <si>
    <t>Kino Frauental an der Laßnitz</t>
  </si>
  <si>
    <t>Kino Freistadt</t>
  </si>
  <si>
    <t>Kino Kirchdorf</t>
  </si>
  <si>
    <t>Kino Klosterneuburg</t>
  </si>
  <si>
    <t>Kino Liezen</t>
  </si>
  <si>
    <t>Kino Mank</t>
  </si>
  <si>
    <t>Kino Millstatt</t>
  </si>
  <si>
    <t xml:space="preserve">Kino Mistelbach </t>
  </si>
  <si>
    <t xml:space="preserve">Kino Oberpullendorf </t>
  </si>
  <si>
    <t>Kino Raab</t>
  </si>
  <si>
    <t>Kino Schüssler</t>
  </si>
  <si>
    <t>Kino Seefeld</t>
  </si>
  <si>
    <t>Kino Tulln</t>
  </si>
  <si>
    <t>Kino Wieselburg</t>
  </si>
  <si>
    <t>Kino Wimpassing</t>
  </si>
  <si>
    <t>Kinocenter Nationalparkkino Illmitz</t>
  </si>
  <si>
    <t>Kinocenter Pörtschach</t>
  </si>
  <si>
    <t>Kinothek Lustenau</t>
  </si>
  <si>
    <t>Kraftwerk Theiß</t>
  </si>
  <si>
    <t>Kulturhaus Alter Pfarrhof St.Andrä</t>
  </si>
  <si>
    <t>Künstlerhaus Kino</t>
  </si>
  <si>
    <t>Kurlichtspiele Bad Wimsbach-Neydharting</t>
  </si>
  <si>
    <t>Lehar Filmtheater</t>
  </si>
  <si>
    <t>Leokino</t>
  </si>
  <si>
    <t xml:space="preserve">Lichtspiele Bad Leonfelden </t>
  </si>
  <si>
    <t>Lichtspiele Gföhl</t>
  </si>
  <si>
    <t>Lichtspiele Katsdorf</t>
  </si>
  <si>
    <t>Lichtspiele Lenzing</t>
  </si>
  <si>
    <t>Lichtspiele Schwanenstadt</t>
  </si>
  <si>
    <t xml:space="preserve">Lichtspiele Zell am See </t>
  </si>
  <si>
    <t>Lichtspieltheater Lambach</t>
  </si>
  <si>
    <t>Lugner Kino City</t>
  </si>
  <si>
    <t>Macondo</t>
  </si>
  <si>
    <t>Maxoom Hartberg</t>
  </si>
  <si>
    <t xml:space="preserve">Metro Kino / Filmarchiv Austria </t>
  </si>
  <si>
    <t>Metro Kino Center Bregenz</t>
  </si>
  <si>
    <t>Metropol Multiplex</t>
  </si>
  <si>
    <t>Moviemento</t>
  </si>
  <si>
    <t>Neues Mozartkino</t>
  </si>
  <si>
    <t>Neuhaus Lichtspiele Kino Mayrhofen</t>
  </si>
  <si>
    <t>Österreichische Filmgalerie – Kino im Kesselhaus</t>
  </si>
  <si>
    <t>Oval – Die Bühne im Europapark</t>
  </si>
  <si>
    <t>Parklichtspiele Radentheim</t>
  </si>
  <si>
    <t>Planetarium Judenburg</t>
  </si>
  <si>
    <t>Programm und Filmekino Wels / Stadttheater</t>
  </si>
  <si>
    <t>Rathauskeller Pöchlarn</t>
  </si>
  <si>
    <t xml:space="preserve">Rio Kino in Feldkirch </t>
  </si>
  <si>
    <t>Rofan Kino Jenbach</t>
  </si>
  <si>
    <t>Schikaneder</t>
  </si>
  <si>
    <t>Schloss St. Peter in der Au</t>
  </si>
  <si>
    <t>Schloss Wolkersdorf</t>
  </si>
  <si>
    <t>Schubert Kino-Cafe</t>
  </si>
  <si>
    <t>Seewalchen Miniplex</t>
  </si>
  <si>
    <t>Spielboden</t>
  </si>
  <si>
    <t>Stadtkino Bruck</t>
  </si>
  <si>
    <t xml:space="preserve">Stadtkino Eisenstadt </t>
  </si>
  <si>
    <t>Stadtkino Gmunden</t>
  </si>
  <si>
    <t>Stadtkino Grein</t>
  </si>
  <si>
    <t>Stadtkino Güssing</t>
  </si>
  <si>
    <t>Stadtkino Hainfeld</t>
  </si>
  <si>
    <t>Stadtkino Hallein</t>
  </si>
  <si>
    <t xml:space="preserve">Stadtkino Horn </t>
  </si>
  <si>
    <t>Stadtkino Laa an der Thaya</t>
  </si>
  <si>
    <t>Stadtkino Schladming</t>
  </si>
  <si>
    <t>Stadtkino Wien</t>
  </si>
  <si>
    <t>Stadtkino-Center Kapfenberg</t>
  </si>
  <si>
    <t>Stadtkino-Center Ternitz</t>
  </si>
  <si>
    <t>Stadtlichtspiele Retz</t>
  </si>
  <si>
    <t>Star Movie - Kinocenter in Dietach</t>
  </si>
  <si>
    <t>Star Movie Liezen</t>
  </si>
  <si>
    <t>Star Movie Peuerbach</t>
  </si>
  <si>
    <t>Star Movie Regau-Vöcklabruck</t>
  </si>
  <si>
    <t>Star Movie Ried / Tumeltsham</t>
  </si>
  <si>
    <t>Theater am Saumarkt / TaS-Kino</t>
  </si>
  <si>
    <t>Top Kino</t>
  </si>
  <si>
    <t>Treffpunkt Kino Rohrbach</t>
  </si>
  <si>
    <t>Tuchlauben</t>
  </si>
  <si>
    <t xml:space="preserve">UCI Kinowelt Annenhof </t>
  </si>
  <si>
    <t xml:space="preserve">UCI Kinowelt Millennium City </t>
  </si>
  <si>
    <t xml:space="preserve">UCI Kinowelt SCS Wiener Neudorf </t>
  </si>
  <si>
    <t>Urania Kino Wien</t>
  </si>
  <si>
    <t>Villach Stadtkino Center</t>
  </si>
  <si>
    <t>Village Cinemas Wien 3 Center</t>
  </si>
  <si>
    <t>Volkshaus Weiz</t>
  </si>
  <si>
    <t>Volkskino</t>
  </si>
  <si>
    <t>Votivkino</t>
  </si>
  <si>
    <t>Wulfenia Kinozentrum</t>
  </si>
  <si>
    <t>Zentralkino Center Wiener Neustadt</t>
  </si>
  <si>
    <t>Wien</t>
  </si>
  <si>
    <t>Niederösterreich</t>
  </si>
  <si>
    <t>Burgenland</t>
  </si>
  <si>
    <t>Steiermark</t>
  </si>
  <si>
    <t>Oberösterreich</t>
  </si>
  <si>
    <t>Kärnten</t>
  </si>
  <si>
    <t>Salzburg</t>
  </si>
  <si>
    <t>Tirol</t>
  </si>
  <si>
    <t>Vorarlberg</t>
  </si>
  <si>
    <t>Vorführzeiten 1</t>
  </si>
  <si>
    <t>Vorführzeiten 2</t>
  </si>
  <si>
    <t>Vorführzeiten 3</t>
  </si>
  <si>
    <t>Nachmittag zwischen 13:00 und 17:00 Uhr</t>
  </si>
  <si>
    <t>mittel (zwischen 51 und 100 Plätze)</t>
  </si>
  <si>
    <t>inter</t>
  </si>
  <si>
    <t>Anzahl Vorstellungen Plan</t>
  </si>
  <si>
    <t>Anzahl Vorstellungen Ist</t>
  </si>
  <si>
    <t>Ergebnis</t>
  </si>
  <si>
    <t>Kinostart Zeitraum von (mm;jjjj)</t>
  </si>
  <si>
    <t>Kinostart Zeitraum bis (mm;jjjj)</t>
  </si>
  <si>
    <t>Filmfestival</t>
  </si>
  <si>
    <t>Land</t>
  </si>
  <si>
    <t>Vertrieb falls vorhanden</t>
  </si>
  <si>
    <t>Festivalverbreitungszeitraum von (mm;jjjj)</t>
  </si>
  <si>
    <t>Festivalverbreitungszeitraum bis(mm;jjjj)</t>
  </si>
  <si>
    <t>Sonstiges Festival</t>
  </si>
  <si>
    <t>Filmfestival lt. Liste</t>
  </si>
  <si>
    <t>Preise</t>
  </si>
  <si>
    <t>Anteil Besucher:innen</t>
  </si>
  <si>
    <t>Festivalverbreitung</t>
  </si>
  <si>
    <t>Kinostart</t>
  </si>
  <si>
    <t>Anzahl Screenings Plan</t>
  </si>
  <si>
    <t>Anzahl Screenings Ist</t>
  </si>
  <si>
    <t>F</t>
  </si>
  <si>
    <t>D</t>
  </si>
  <si>
    <t>ARG</t>
  </si>
  <si>
    <t>KOR</t>
  </si>
  <si>
    <t>USA</t>
  </si>
  <si>
    <t>RO</t>
  </si>
  <si>
    <t>IR</t>
  </si>
  <si>
    <t>SA</t>
  </si>
  <si>
    <t>GB</t>
  </si>
  <si>
    <t>S</t>
  </si>
  <si>
    <t>DE</t>
  </si>
  <si>
    <t>ISR</t>
  </si>
  <si>
    <t>HK</t>
  </si>
  <si>
    <t>T</t>
  </si>
  <si>
    <t>KR</t>
  </si>
  <si>
    <t>CZ</t>
  </si>
  <si>
    <t>CH</t>
  </si>
  <si>
    <t>P</t>
  </si>
  <si>
    <t>AUS</t>
  </si>
  <si>
    <t>IND</t>
  </si>
  <si>
    <t>LIT</t>
  </si>
  <si>
    <t>NL</t>
  </si>
  <si>
    <t>E</t>
  </si>
  <si>
    <t>BR</t>
  </si>
  <si>
    <t>BH</t>
  </si>
  <si>
    <t>CHN</t>
  </si>
  <si>
    <t>EE</t>
  </si>
  <si>
    <t>GR</t>
  </si>
  <si>
    <t>JAP</t>
  </si>
  <si>
    <t>CAN</t>
  </si>
  <si>
    <t>I</t>
  </si>
  <si>
    <t>PL</t>
  </si>
  <si>
    <t>DK</t>
  </si>
  <si>
    <t>BE</t>
  </si>
  <si>
    <t>MEX</t>
  </si>
  <si>
    <t>RU</t>
  </si>
  <si>
    <t>UK</t>
  </si>
  <si>
    <t>N</t>
  </si>
  <si>
    <t>XK</t>
  </si>
  <si>
    <t>ES</t>
  </si>
  <si>
    <t>FL</t>
  </si>
  <si>
    <t>SCG</t>
  </si>
  <si>
    <t>SI</t>
  </si>
  <si>
    <t>CR</t>
  </si>
  <si>
    <t>SERB</t>
  </si>
  <si>
    <t>CRO</t>
  </si>
  <si>
    <t>BEL</t>
  </si>
  <si>
    <t>ESP</t>
  </si>
  <si>
    <t>ANGERS , Premiers Plans</t>
  </si>
  <si>
    <t>BERLIN , International Filmfestspiele Berlin</t>
  </si>
  <si>
    <t xml:space="preserve">BERLIN , Woche der Kritik </t>
  </si>
  <si>
    <t>BUENOS AIRES , International Independent Film Festival</t>
  </si>
  <si>
    <t>BUSAN , Südkorea, International Filmfestival</t>
  </si>
  <si>
    <t>CANNES , Festival International Du Film de Cannes</t>
  </si>
  <si>
    <t xml:space="preserve">CANNES , La Semaine de la Critique - Woche der Kritik </t>
  </si>
  <si>
    <t>CHICAGO , International Film Festival</t>
  </si>
  <si>
    <t>CLUJ , Transilvania FF</t>
  </si>
  <si>
    <t>CORK , INDIECORK. Film Festival</t>
  </si>
  <si>
    <t>Dschidda , Red Sea International Film Festival</t>
  </si>
  <si>
    <t>EDINBURGH , International Film Festival</t>
  </si>
  <si>
    <t>GÖTEBORG , Göteborg Film Festival</t>
  </si>
  <si>
    <t>Hamburg , Filmfest Hamburg</t>
  </si>
  <si>
    <t>HAIFA , Haifa International Filmfestival</t>
  </si>
  <si>
    <t>HOF , Internationale Filmtage</t>
  </si>
  <si>
    <t>HONG KONG , International Film Festival</t>
  </si>
  <si>
    <t>ISTANBUL , International Film Festival Istanbul</t>
  </si>
  <si>
    <t>JEONJU , International Film Festival</t>
  </si>
  <si>
    <t>JERUSALEM , Jerusalem Film Festival</t>
  </si>
  <si>
    <t>KARLOVY VARY , International Film Festival</t>
  </si>
  <si>
    <t>LEEDS , International Film Festival</t>
  </si>
  <si>
    <t>LOCARNO , Festival International del Film</t>
  </si>
  <si>
    <t>LISSABON , Indielisboa</t>
  </si>
  <si>
    <t>LONDON , BFI International Film Festival London</t>
  </si>
  <si>
    <t>MAR DEL PLATA , International Film Festival</t>
  </si>
  <si>
    <t>MANNHEIM‐HEIDELBERG , Internationales Filmfestival</t>
  </si>
  <si>
    <t>MELBOURNE , International Film Festival</t>
  </si>
  <si>
    <t>München , Filmfest München</t>
  </si>
  <si>
    <t xml:space="preserve">NEW DELHI , International Film Festival of India </t>
  </si>
  <si>
    <t>NEW YORK , New York Film Festival</t>
  </si>
  <si>
    <t>NEW YORK , Tribeca Film Festival</t>
  </si>
  <si>
    <t>NEW YORK , MIX NY Queer Film Festival</t>
  </si>
  <si>
    <t>PARK CITY , Film Festival Sundance</t>
  </si>
  <si>
    <t>PHILADELPHIA , World Cinema Festival</t>
  </si>
  <si>
    <t>RIGA , International Film Festival</t>
  </si>
  <si>
    <t>ROTTERDAM , International Filmfestival Rotterdam</t>
  </si>
  <si>
    <t>SAARBRÜCKEN , Filmfestival Max Ophüls Preis</t>
  </si>
  <si>
    <t xml:space="preserve">SAN FRANCISCO , San Francisco International Film Festival </t>
  </si>
  <si>
    <t>SAN FRANCISCO , FRAMELINE Queer Film Festival</t>
  </si>
  <si>
    <t>SAN SEBASTIAN , Festival de Cine de San Sebastian</t>
  </si>
  <si>
    <t>SAO PAULO , International Film Festival</t>
  </si>
  <si>
    <t>SARAJEVO , International Film Festival Sarajevo</t>
  </si>
  <si>
    <t>SEATTLE , Seattle International Film Festival</t>
  </si>
  <si>
    <t>SHANGHAI , Shanghai International Film Festival</t>
  </si>
  <si>
    <t>SUNDANCE , Sundance Film Festival</t>
  </si>
  <si>
    <t>TALLINN , Black Nights Film Festival</t>
  </si>
  <si>
    <t>TELLURIDE , Telluride Film Festival</t>
  </si>
  <si>
    <t>THESSALONIKI , International Film‐Festival Festival Thessaloniki</t>
  </si>
  <si>
    <t>TOKYO , International Film Festival</t>
  </si>
  <si>
    <t>TORONTO , Toronto International Film Festival</t>
  </si>
  <si>
    <t>VANCOUVER , International Film Festival</t>
  </si>
  <si>
    <t>VENEDIG , Mostra International d’Arte Cinematografica</t>
  </si>
  <si>
    <t>WROCLAW , New Horizons Film Festival</t>
  </si>
  <si>
    <t>AMSTERDAM , International Documentary Filmfestival</t>
  </si>
  <si>
    <t>DUISBURG , Duisburger Filmwoche</t>
  </si>
  <si>
    <t>FLORENZ , Festival dei Popoli</t>
  </si>
  <si>
    <t>JIHLAVA , International Documentary Film Festival</t>
  </si>
  <si>
    <t>KASSEL , Kasseler Dokfest - Dokumentarfilm‐ &amp; Videofest</t>
  </si>
  <si>
    <t>KOPENHAGEN , CPH: DOX, International Documentary Film Festival</t>
  </si>
  <si>
    <t>LEIPZIG , Internationales Festival für Dokumentar‐ und Animationsfilm</t>
  </si>
  <si>
    <t>LEUVEN ‐ Docville</t>
  </si>
  <si>
    <t>LISSABON , Doclisboa International Documentary Film Festival</t>
  </si>
  <si>
    <t>MARSEILLE , FID Marseille</t>
  </si>
  <si>
    <t>MEXICO CITY , Ambulante, International DOC Film Festival</t>
  </si>
  <si>
    <t>MÜNCHEN , International Dokumentarfilmfestival</t>
  </si>
  <si>
    <t>MONTRÉAL , Rencontres Documentaire</t>
  </si>
  <si>
    <t>NEUBRANDENBURG , dokumentART</t>
  </si>
  <si>
    <t>NYON , Visions du Reel</t>
  </si>
  <si>
    <t>PARIS , Cinéma du réel</t>
  </si>
  <si>
    <t>SHEFFIELD , Sheffield International Documentary Festival</t>
  </si>
  <si>
    <t>ST. PETERSBURG , Message to Man FF</t>
  </si>
  <si>
    <t>THESSALONIKI , Images of the 21st Century</t>
  </si>
  <si>
    <t>TORONTO , Hot Docs – Canadian International Documentary Festival</t>
  </si>
  <si>
    <t>WARSCHAU , Against Gravity DOC FF</t>
  </si>
  <si>
    <t>YAMAGATA , Yamagata International Documentary Film Festival</t>
  </si>
  <si>
    <t>BUSAN , International Short Film Festival Busan</t>
  </si>
  <si>
    <t>BRISTOL , BRIEF ENCOUNTERS</t>
  </si>
  <si>
    <t>BRÜSSEL , Short Film Festival</t>
  </si>
  <si>
    <t>CHICAGO , Onion City Film Festival</t>
  </si>
  <si>
    <t>CLERMONT‐FERRAND , Festival de Court Metrage</t>
  </si>
  <si>
    <t>DRESDEN , Filmfest</t>
  </si>
  <si>
    <t>GRIMSTAD , Norwegian Short Film Festival</t>
  </si>
  <si>
    <t>HAMBURG , International Kurzfilm Festival &amp; No Budget</t>
  </si>
  <si>
    <t>NIJMEGEN , GOSHORT</t>
  </si>
  <si>
    <t>OBERHAUSEN , Internationale Kurzfilmtage</t>
  </si>
  <si>
    <t>PRISTINA , ART WITHOUT LIMIT International Film Festival</t>
  </si>
  <si>
    <t>SANTIAGO DE COMPOSTELA  – CURTOCIRCUITO Short Film Festival</t>
  </si>
  <si>
    <t>SÃO PAOLO , Short Film Festival</t>
  </si>
  <si>
    <t>STUTTGART , Stuttgarter Filmwinter</t>
  </si>
  <si>
    <t>TAMPERE , Short Film Festival</t>
  </si>
  <si>
    <t>UPPSALA , International Short Film Festival Uppsala</t>
  </si>
  <si>
    <t>VILA DO CONDE , Festival International de Curtas‐Metragens</t>
  </si>
  <si>
    <t>WINTERTHUR , Kurzfilmtage Winterthur</t>
  </si>
  <si>
    <t>ANNECY , Festival International du Cinema d¹Animation</t>
  </si>
  <si>
    <t>BADEN , FANTOCHE International Animation Film Festival</t>
  </si>
  <si>
    <t>BELGRAD , BALKANIMA, International Animated Film Festival</t>
  </si>
  <si>
    <t>BUKAREST , AnimEst Animation Film Festival</t>
  </si>
  <si>
    <t>HIROSHIMA , Hiroshima Animation Season</t>
  </si>
  <si>
    <t>LJUBLJANA , Animateka, International Animation Film Festival</t>
  </si>
  <si>
    <t>MONTRÉAL , Les Somnets du Cinema d’Animation</t>
  </si>
  <si>
    <t>OTTAWA , International Animation Festival Ottawa</t>
  </si>
  <si>
    <t>POZNAN , Animator</t>
  </si>
  <si>
    <t>STUTTGART , International Trickfilm‐Festival Stuttgart</t>
  </si>
  <si>
    <t>LIBEREC , Anifilm</t>
  </si>
  <si>
    <t>AMSTERDM + UTRECHT , Kaboom</t>
  </si>
  <si>
    <t>ZAGREB , Festival of Animated Films</t>
  </si>
  <si>
    <t>ANN ARBOR , Ann Arbor Film Festival</t>
  </si>
  <si>
    <t>BELGRAD , Alternative Film/Video Festival</t>
  </si>
  <si>
    <t>BERLIN , transmediale/videofest</t>
  </si>
  <si>
    <t>BIEFF , Bucharest International Experimental Film Festival</t>
  </si>
  <si>
    <t>GHENT , Courtisane</t>
  </si>
  <si>
    <t>JERSEY CITY , Black Maria Festival</t>
  </si>
  <si>
    <t>MONTRÉAL , Festival International Nouveau Cinéma &amp; Médias</t>
  </si>
  <si>
    <t>NEW YORK FILM FESTIVAL , Projections</t>
  </si>
  <si>
    <t>OSNABRÜCK , European Media Art Festival</t>
  </si>
  <si>
    <t>SEOUL , Exis Film Festival</t>
  </si>
  <si>
    <t>SEOUL , Jeonju International Film Festival</t>
  </si>
  <si>
    <t>TOKYO , Image Forum Festival</t>
  </si>
  <si>
    <t>TORONTO , Images</t>
  </si>
  <si>
    <t>WINDSOR , Media City</t>
  </si>
  <si>
    <t>WROCLAW , WRO, International Media Art Biennale</t>
  </si>
  <si>
    <t>ZAGREB , 25FPS, International Festival for Films and Videos</t>
  </si>
  <si>
    <t>ZÜRICH , VideoEX</t>
  </si>
  <si>
    <t>AUSTIN , Fantastic Fest</t>
  </si>
  <si>
    <t>BRÜSSEL , International Fantastic Film Fest</t>
  </si>
  <si>
    <t>BUCHEON , Bucheon International Fantastic Film Festival</t>
  </si>
  <si>
    <t>HAMBURG, BERLIN u.a. , Fantasy Filmfest</t>
  </si>
  <si>
    <t>MANCHESTER , Grimmfest</t>
  </si>
  <si>
    <t>MONTREAL , Fantasia International Film Festival – Fantasia</t>
  </si>
  <si>
    <t>SITGES , Sitges Festival Internacional</t>
  </si>
  <si>
    <t>Expanded Cinema</t>
  </si>
  <si>
    <t>Programmschiene/Sparte</t>
  </si>
  <si>
    <t>Anmerkung: nicht zu befüllen</t>
  </si>
  <si>
    <t>Regie Vorname</t>
  </si>
  <si>
    <t>Regie Nachname</t>
  </si>
  <si>
    <t>Produktionsfirma</t>
  </si>
  <si>
    <t>Vertrieb</t>
  </si>
  <si>
    <t>Filmlänge</t>
  </si>
  <si>
    <t>Festivalverbreitungszeitraum von</t>
  </si>
  <si>
    <t>Festivalverbreitungszeitraum bis</t>
  </si>
  <si>
    <t>Festival</t>
  </si>
  <si>
    <t>Fertigstellung</t>
  </si>
  <si>
    <t>Dokumentarfilm</t>
  </si>
  <si>
    <t>Name Produktionsfirma</t>
  </si>
  <si>
    <t>Name Vertrieb</t>
  </si>
  <si>
    <t>Links zu Festivalprogrammen falls vorhanden</t>
  </si>
  <si>
    <t>Special Jury Prize</t>
  </si>
  <si>
    <t>https://www.filmatlas.com/</t>
  </si>
  <si>
    <t>Verleih</t>
  </si>
  <si>
    <t>Kinostartzeitraum von</t>
  </si>
  <si>
    <t>Kinostartzeitraum bis</t>
  </si>
  <si>
    <t>Spielfilm</t>
  </si>
  <si>
    <t>https://www.filmaustria.com/kino-charts</t>
  </si>
  <si>
    <t>Link zum Kinoprogramm falls vorhanden</t>
  </si>
  <si>
    <t>Herstellung gefördert von ÖFI+</t>
  </si>
  <si>
    <t>Ja</t>
  </si>
  <si>
    <t>ÖFI+ Ja/Nein</t>
  </si>
  <si>
    <t>Anmerkung: grün hinterlegte Zellen sind erst bei Abrechnung zu befüllen; gelb hinterlegte Felder bei der Antragstellung; weiß hinterlegte Felder befüllen sich selbst. Zum besseren Verständnis sind die Felder vorbefüllt, bitte wenn nicht zutreffend diese löschen bzw. durch die eigenen Daten ersetzen.</t>
  </si>
  <si>
    <t>Anmerkung: grün hinterlegte Zellen sind erst bei Abrechnung zu befüllen; gelb hinterlegte Felder bei der Antragstellung. Zum besseren Verständnis sind die Felder vorbefüllt, bitte wenn nicht zutreffend diese löschen bzw. durch die eigenen Daten ersetzen.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</si>
</sst>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€&quot;\ * #,##0.00_-;\-&quot;€&quot;\ * #,##0.00_-;_-&quot;€&quot;\ * &quot;-&quot;??_-;_-@_-"/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scheme val="minor"/>
    </font>
    <font>
      <u/>
      <sz val="11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</fills>
  <borders count="6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7F7F7F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 style="thin">
        <color rgb="FF7F7F7F"/>
      </right>
      <top style="thin">
        <color rgb="FF7F7F7F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medium">
        <color indexed="64"/>
      </left>
      <right style="thin">
        <color rgb="FF3F3F3F"/>
      </right>
      <top style="medium">
        <color indexed="64"/>
      </top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medium">
        <color indexed="64"/>
      </top>
      <bottom style="medium">
        <color indexed="64"/>
      </bottom>
      <diagonal/>
    </border>
    <border>
      <left style="thin">
        <color rgb="FF3F3F3F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1"/>
      </top>
      <bottom style="thin">
        <color theme="0" tint="-0.34998626667073579"/>
      </bottom>
      <diagonal/>
    </border>
    <border>
      <left style="thin">
        <color rgb="FF3F3F3F"/>
      </left>
      <right style="thin">
        <color rgb="FF3F3F3F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1"/>
      </top>
      <bottom/>
      <diagonal/>
    </border>
    <border>
      <left/>
      <right/>
      <top style="double">
        <color theme="0" tint="-0.34998626667073579"/>
      </top>
      <bottom/>
      <diagonal/>
    </border>
    <border>
      <left/>
      <right style="thin">
        <color rgb="FFB2B2B2"/>
      </right>
      <top style="double">
        <color theme="0" tint="-0.34998626667073579"/>
      </top>
      <bottom/>
      <diagonal/>
    </border>
    <border>
      <left style="thin">
        <color rgb="FFB2B2B2"/>
      </left>
      <right style="thin">
        <color rgb="FFB2B2B2"/>
      </right>
      <top style="double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double">
        <color theme="0" tint="-0.34998626667073579"/>
      </top>
      <bottom/>
      <diagonal/>
    </border>
    <border>
      <left/>
      <right style="thin">
        <color rgb="FF3F3F3F"/>
      </right>
      <top/>
      <bottom style="medium">
        <color indexed="64"/>
      </bottom>
      <diagonal/>
    </border>
    <border>
      <left style="thin">
        <color rgb="FF3F3F3F"/>
      </left>
      <right/>
      <top/>
      <bottom style="medium">
        <color indexed="64"/>
      </bottom>
      <diagonal/>
    </border>
    <border>
      <left style="thin">
        <color theme="0" tint="-0.34998626667073579"/>
      </left>
      <right/>
      <top style="thin">
        <color theme="1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1"/>
      </top>
      <bottom/>
      <diagonal/>
    </border>
    <border>
      <left style="thin">
        <color theme="0" tint="-0.34998626667073579"/>
      </left>
      <right/>
      <top style="double">
        <color theme="0" tint="-0.34998626667073579"/>
      </top>
      <bottom/>
      <diagonal/>
    </border>
    <border>
      <left style="thin">
        <color rgb="FF7F7F7F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/>
      <right style="medium">
        <color indexed="64"/>
      </right>
      <top style="thin">
        <color rgb="FFB2B2B2"/>
      </top>
      <bottom style="thin">
        <color rgb="FFB2B2B2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3" borderId="2" applyNumberFormat="0" applyAlignment="0" applyProtection="0"/>
    <xf numFmtId="0" fontId="4" fillId="3" borderId="1" applyNumberFormat="0" applyAlignment="0" applyProtection="0"/>
    <xf numFmtId="0" fontId="1" fillId="4" borderId="3" applyNumberFormat="0" applyFont="0" applyAlignment="0" applyProtection="0"/>
    <xf numFmtId="44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2" fillId="0" borderId="0" applyNumberFormat="0" applyFill="0" applyBorder="0" applyAlignment="0" applyProtection="0"/>
  </cellStyleXfs>
  <cellXfs count="125">
    <xf numFmtId="0" fontId="0" fillId="0" borderId="0" xfId="0"/>
    <xf numFmtId="0" fontId="0" fillId="0" borderId="0" xfId="0" applyFont="1" applyProtection="1"/>
    <xf numFmtId="0" fontId="5" fillId="3" borderId="4" xfId="4" applyFont="1" applyBorder="1" applyProtection="1"/>
    <xf numFmtId="0" fontId="5" fillId="3" borderId="6" xfId="4" applyFont="1" applyBorder="1" applyProtection="1"/>
    <xf numFmtId="0" fontId="5" fillId="3" borderId="10" xfId="4" applyFont="1" applyBorder="1" applyAlignment="1" applyProtection="1">
      <alignment vertical="center"/>
    </xf>
    <xf numFmtId="0" fontId="5" fillId="3" borderId="10" xfId="4" applyFont="1" applyBorder="1" applyProtection="1"/>
    <xf numFmtId="0" fontId="5" fillId="3" borderId="8" xfId="4" applyFont="1" applyBorder="1" applyProtection="1"/>
    <xf numFmtId="0" fontId="6" fillId="3" borderId="13" xfId="4" applyFont="1" applyBorder="1" applyAlignment="1" applyProtection="1">
      <alignment vertical="center"/>
    </xf>
    <xf numFmtId="0" fontId="5" fillId="3" borderId="18" xfId="4" applyFont="1" applyBorder="1" applyProtection="1"/>
    <xf numFmtId="0" fontId="1" fillId="0" borderId="0" xfId="0" applyFont="1" applyProtection="1"/>
    <xf numFmtId="0" fontId="0" fillId="0" borderId="0" xfId="0" applyFont="1" applyAlignment="1" applyProtection="1">
      <alignment vertical="top"/>
    </xf>
    <xf numFmtId="0" fontId="5" fillId="3" borderId="13" xfId="4" applyFont="1" applyBorder="1" applyAlignment="1" applyProtection="1">
      <alignment vertical="center"/>
    </xf>
    <xf numFmtId="0" fontId="5" fillId="3" borderId="15" xfId="4" applyFont="1" applyBorder="1" applyProtection="1"/>
    <xf numFmtId="0" fontId="5" fillId="3" borderId="15" xfId="4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44" fontId="0" fillId="4" borderId="5" xfId="6" applyFont="1" applyFill="1" applyBorder="1" applyAlignment="1" applyProtection="1">
      <alignment horizontal="right" vertical="center"/>
    </xf>
    <xf numFmtId="44" fontId="0" fillId="4" borderId="26" xfId="6" applyFont="1" applyFill="1" applyBorder="1" applyAlignment="1" applyProtection="1">
      <alignment horizontal="right" vertical="center"/>
    </xf>
    <xf numFmtId="43" fontId="1" fillId="0" borderId="0" xfId="1" applyFont="1" applyProtection="1"/>
    <xf numFmtId="0" fontId="1" fillId="2" borderId="7" xfId="2" applyFont="1" applyBorder="1" applyProtection="1"/>
    <xf numFmtId="0" fontId="5" fillId="3" borderId="41" xfId="3" applyFont="1" applyBorder="1" applyAlignment="1" applyProtection="1">
      <alignment horizontal="center" vertical="center"/>
    </xf>
    <xf numFmtId="0" fontId="5" fillId="3" borderId="42" xfId="3" applyFont="1" applyBorder="1" applyAlignment="1" applyProtection="1">
      <alignment horizontal="center" vertical="center"/>
    </xf>
    <xf numFmtId="0" fontId="5" fillId="3" borderId="43" xfId="3" applyFont="1" applyBorder="1" applyAlignment="1" applyProtection="1">
      <alignment horizontal="center" vertical="center"/>
    </xf>
    <xf numFmtId="0" fontId="0" fillId="0" borderId="35" xfId="0" applyFont="1" applyFill="1" applyBorder="1" applyProtection="1"/>
    <xf numFmtId="0" fontId="0" fillId="0" borderId="36" xfId="0" applyFont="1" applyFill="1" applyBorder="1" applyProtection="1"/>
    <xf numFmtId="0" fontId="0" fillId="0" borderId="36" xfId="0" applyFont="1" applyFill="1" applyBorder="1" applyAlignment="1" applyProtection="1">
      <alignment horizontal="center" vertical="center"/>
    </xf>
    <xf numFmtId="14" fontId="0" fillId="4" borderId="5" xfId="5" applyNumberFormat="1" applyFont="1" applyBorder="1" applyAlignment="1" applyProtection="1">
      <alignment horizontal="right" vertical="center"/>
      <protection locked="0"/>
    </xf>
    <xf numFmtId="14" fontId="0" fillId="2" borderId="7" xfId="2" applyNumberFormat="1" applyFont="1" applyBorder="1" applyAlignment="1" applyProtection="1">
      <alignment horizontal="right" vertical="center"/>
      <protection locked="0"/>
    </xf>
    <xf numFmtId="0" fontId="1" fillId="4" borderId="3" xfId="5" applyFont="1" applyBorder="1" applyAlignment="1" applyProtection="1">
      <alignment horizontal="right" vertical="center"/>
      <protection locked="0"/>
    </xf>
    <xf numFmtId="0" fontId="1" fillId="4" borderId="12" xfId="5" applyFont="1" applyBorder="1" applyAlignment="1" applyProtection="1">
      <alignment horizontal="right"/>
      <protection locked="0"/>
    </xf>
    <xf numFmtId="0" fontId="1" fillId="4" borderId="19" xfId="5" applyFont="1" applyBorder="1" applyAlignment="1" applyProtection="1">
      <alignment horizontal="right"/>
      <protection locked="0"/>
    </xf>
    <xf numFmtId="0" fontId="1" fillId="4" borderId="11" xfId="5" applyFont="1" applyBorder="1" applyProtection="1">
      <protection locked="0"/>
    </xf>
    <xf numFmtId="0" fontId="1" fillId="4" borderId="16" xfId="5" applyFont="1" applyBorder="1" applyProtection="1">
      <protection locked="0"/>
    </xf>
    <xf numFmtId="0" fontId="1" fillId="4" borderId="12" xfId="5" applyFont="1" applyBorder="1" applyProtection="1">
      <protection locked="0"/>
    </xf>
    <xf numFmtId="0" fontId="1" fillId="4" borderId="17" xfId="5" applyFont="1" applyBorder="1" applyProtection="1">
      <protection locked="0"/>
    </xf>
    <xf numFmtId="0" fontId="0" fillId="4" borderId="39" xfId="5" applyFont="1" applyBorder="1" applyProtection="1">
      <protection locked="0"/>
    </xf>
    <xf numFmtId="0" fontId="0" fillId="4" borderId="39" xfId="5" applyFont="1" applyBorder="1" applyAlignment="1" applyProtection="1">
      <alignment horizontal="center" vertical="center"/>
      <protection locked="0"/>
    </xf>
    <xf numFmtId="0" fontId="0" fillId="2" borderId="39" xfId="2" applyFont="1" applyBorder="1" applyProtection="1">
      <protection locked="0"/>
    </xf>
    <xf numFmtId="0" fontId="0" fillId="4" borderId="29" xfId="5" applyFont="1" applyBorder="1" applyProtection="1">
      <protection locked="0"/>
    </xf>
    <xf numFmtId="0" fontId="0" fillId="4" borderId="29" xfId="5" applyFont="1" applyBorder="1" applyAlignment="1" applyProtection="1">
      <alignment horizontal="center" vertical="center"/>
      <protection locked="0"/>
    </xf>
    <xf numFmtId="0" fontId="0" fillId="2" borderId="29" xfId="2" applyFont="1" applyBorder="1" applyProtection="1">
      <protection locked="0"/>
    </xf>
    <xf numFmtId="0" fontId="0" fillId="4" borderId="30" xfId="5" applyFont="1" applyBorder="1" applyProtection="1">
      <protection locked="0"/>
    </xf>
    <xf numFmtId="0" fontId="0" fillId="4" borderId="30" xfId="5" applyFont="1" applyBorder="1" applyAlignment="1" applyProtection="1">
      <alignment horizontal="center" vertical="center"/>
      <protection locked="0"/>
    </xf>
    <xf numFmtId="0" fontId="0" fillId="2" borderId="30" xfId="2" applyFont="1" applyBorder="1" applyProtection="1">
      <protection locked="0"/>
    </xf>
    <xf numFmtId="0" fontId="0" fillId="0" borderId="38" xfId="5" applyFont="1" applyFill="1" applyBorder="1" applyProtection="1"/>
    <xf numFmtId="0" fontId="0" fillId="0" borderId="31" xfId="5" applyFont="1" applyFill="1" applyBorder="1" applyProtection="1"/>
    <xf numFmtId="0" fontId="0" fillId="0" borderId="33" xfId="5" applyFont="1" applyFill="1" applyBorder="1" applyProtection="1"/>
    <xf numFmtId="0" fontId="0" fillId="0" borderId="0" xfId="0" applyFont="1" applyBorder="1" applyAlignment="1" applyProtection="1">
      <alignment horizontal="left" vertical="top"/>
      <protection locked="0"/>
    </xf>
    <xf numFmtId="0" fontId="11" fillId="0" borderId="35" xfId="0" applyFont="1" applyFill="1" applyBorder="1" applyProtection="1"/>
    <xf numFmtId="0" fontId="11" fillId="0" borderId="36" xfId="0" applyFont="1" applyFill="1" applyBorder="1" applyProtection="1"/>
    <xf numFmtId="0" fontId="11" fillId="0" borderId="36" xfId="0" applyFont="1" applyFill="1" applyBorder="1" applyAlignment="1" applyProtection="1">
      <alignment horizontal="center" vertical="center"/>
    </xf>
    <xf numFmtId="10" fontId="0" fillId="0" borderId="40" xfId="8" applyNumberFormat="1" applyFont="1" applyFill="1" applyBorder="1" applyProtection="1"/>
    <xf numFmtId="10" fontId="0" fillId="0" borderId="32" xfId="8" applyNumberFormat="1" applyFont="1" applyFill="1" applyBorder="1" applyProtection="1"/>
    <xf numFmtId="10" fontId="0" fillId="0" borderId="34" xfId="8" applyNumberFormat="1" applyFont="1" applyFill="1" applyBorder="1" applyProtection="1"/>
    <xf numFmtId="9" fontId="11" fillId="0" borderId="37" xfId="8" applyFont="1" applyFill="1" applyBorder="1" applyProtection="1"/>
    <xf numFmtId="0" fontId="0" fillId="0" borderId="0" xfId="0" applyProtection="1"/>
    <xf numFmtId="0" fontId="5" fillId="3" borderId="52" xfId="3" applyFont="1" applyFill="1" applyBorder="1" applyAlignment="1" applyProtection="1">
      <alignment horizontal="center" vertical="center"/>
    </xf>
    <xf numFmtId="0" fontId="5" fillId="3" borderId="45" xfId="3" applyFont="1" applyFill="1" applyBorder="1" applyAlignment="1" applyProtection="1">
      <alignment horizontal="center" vertical="center"/>
    </xf>
    <xf numFmtId="0" fontId="5" fillId="3" borderId="53" xfId="3" applyFont="1" applyFill="1" applyBorder="1" applyAlignment="1" applyProtection="1">
      <alignment horizontal="center" vertical="center"/>
    </xf>
    <xf numFmtId="0" fontId="0" fillId="0" borderId="0" xfId="0" applyBorder="1" applyProtection="1"/>
    <xf numFmtId="0" fontId="1" fillId="4" borderId="3" xfId="5" applyFont="1" applyBorder="1" applyAlignment="1" applyProtection="1">
      <alignment horizontal="right" vertical="center"/>
    </xf>
    <xf numFmtId="0" fontId="0" fillId="2" borderId="44" xfId="2" applyFont="1" applyFill="1" applyBorder="1" applyProtection="1"/>
    <xf numFmtId="10" fontId="0" fillId="2" borderId="54" xfId="8" applyNumberFormat="1" applyFont="1" applyFill="1" applyBorder="1" applyProtection="1"/>
    <xf numFmtId="0" fontId="1" fillId="4" borderId="46" xfId="5" applyFont="1" applyBorder="1" applyAlignment="1" applyProtection="1">
      <alignment horizontal="right" vertical="center"/>
    </xf>
    <xf numFmtId="0" fontId="0" fillId="2" borderId="47" xfId="2" applyFont="1" applyFill="1" applyBorder="1" applyProtection="1"/>
    <xf numFmtId="10" fontId="0" fillId="2" borderId="55" xfId="8" applyNumberFormat="1" applyFont="1" applyFill="1" applyBorder="1" applyProtection="1"/>
    <xf numFmtId="0" fontId="0" fillId="0" borderId="48" xfId="0" applyBorder="1" applyProtection="1"/>
    <xf numFmtId="0" fontId="11" fillId="4" borderId="49" xfId="0" applyFont="1" applyFill="1" applyBorder="1" applyAlignment="1" applyProtection="1">
      <alignment horizontal="right" vertical="center"/>
    </xf>
    <xf numFmtId="0" fontId="11" fillId="4" borderId="50" xfId="0" applyFont="1" applyFill="1" applyBorder="1" applyAlignment="1" applyProtection="1">
      <alignment horizontal="right" vertical="center"/>
    </xf>
    <xf numFmtId="0" fontId="11" fillId="6" borderId="50" xfId="0" applyFont="1" applyFill="1" applyBorder="1" applyAlignment="1" applyProtection="1">
      <alignment horizontal="right" vertical="center"/>
    </xf>
    <xf numFmtId="0" fontId="11" fillId="5" borderId="51" xfId="0" applyFont="1" applyFill="1" applyBorder="1" applyProtection="1"/>
    <xf numFmtId="10" fontId="11" fillId="5" borderId="56" xfId="0" applyNumberFormat="1" applyFont="1" applyFill="1" applyBorder="1" applyProtection="1"/>
    <xf numFmtId="14" fontId="1" fillId="4" borderId="3" xfId="5" applyNumberFormat="1" applyFont="1" applyBorder="1" applyAlignment="1" applyProtection="1">
      <alignment horizontal="right" vertical="center"/>
    </xf>
    <xf numFmtId="14" fontId="1" fillId="4" borderId="46" xfId="5" applyNumberFormat="1" applyFont="1" applyBorder="1" applyAlignment="1" applyProtection="1">
      <alignment horizontal="right" vertical="center"/>
    </xf>
    <xf numFmtId="0" fontId="0" fillId="6" borderId="49" xfId="0" applyFont="1" applyFill="1" applyBorder="1" applyAlignment="1" applyProtection="1">
      <alignment horizontal="right" vertical="center"/>
    </xf>
    <xf numFmtId="0" fontId="0" fillId="6" borderId="50" xfId="0" applyFont="1" applyFill="1" applyBorder="1" applyAlignment="1" applyProtection="1">
      <alignment horizontal="right" vertical="center"/>
    </xf>
    <xf numFmtId="0" fontId="0" fillId="5" borderId="51" xfId="0" applyFont="1" applyFill="1" applyBorder="1" applyProtection="1"/>
    <xf numFmtId="10" fontId="0" fillId="5" borderId="56" xfId="0" applyNumberFormat="1" applyFont="1" applyFill="1" applyBorder="1" applyProtection="1"/>
    <xf numFmtId="10" fontId="0" fillId="0" borderId="37" xfId="8" applyNumberFormat="1" applyFont="1" applyFill="1" applyBorder="1" applyProtection="1"/>
    <xf numFmtId="0" fontId="12" fillId="4" borderId="5" xfId="9" applyFill="1" applyBorder="1" applyAlignment="1" applyProtection="1">
      <alignment horizontal="center"/>
      <protection locked="0"/>
    </xf>
    <xf numFmtId="0" fontId="9" fillId="4" borderId="5" xfId="5" applyFont="1" applyBorder="1" applyAlignment="1" applyProtection="1">
      <alignment horizontal="center"/>
      <protection locked="0"/>
    </xf>
    <xf numFmtId="0" fontId="9" fillId="4" borderId="26" xfId="5" applyFont="1" applyBorder="1" applyAlignment="1" applyProtection="1">
      <alignment horizontal="center"/>
      <protection locked="0"/>
    </xf>
    <xf numFmtId="0" fontId="8" fillId="0" borderId="20" xfId="7" applyFont="1" applyFill="1" applyBorder="1" applyAlignment="1" applyProtection="1">
      <alignment horizontal="center" vertical="center" wrapText="1"/>
    </xf>
    <xf numFmtId="0" fontId="8" fillId="0" borderId="27" xfId="7" applyFont="1" applyFill="1" applyBorder="1" applyAlignment="1" applyProtection="1">
      <alignment horizontal="center" vertical="center" wrapText="1"/>
    </xf>
    <xf numFmtId="0" fontId="8" fillId="0" borderId="21" xfId="7" applyFont="1" applyFill="1" applyBorder="1" applyAlignment="1" applyProtection="1">
      <alignment horizontal="center" vertical="center" wrapText="1"/>
    </xf>
    <xf numFmtId="0" fontId="8" fillId="0" borderId="24" xfId="7" applyFont="1" applyFill="1" applyBorder="1" applyAlignment="1" applyProtection="1">
      <alignment horizontal="center" vertical="center" wrapText="1"/>
    </xf>
    <xf numFmtId="0" fontId="8" fillId="0" borderId="28" xfId="7" applyFont="1" applyFill="1" applyBorder="1" applyAlignment="1" applyProtection="1">
      <alignment horizontal="center" vertical="center" wrapText="1"/>
    </xf>
    <xf numFmtId="0" fontId="8" fillId="0" borderId="25" xfId="7" applyFont="1" applyFill="1" applyBorder="1" applyAlignment="1" applyProtection="1">
      <alignment horizontal="center" vertical="center" wrapText="1"/>
    </xf>
    <xf numFmtId="0" fontId="0" fillId="4" borderId="11" xfId="5" applyFont="1" applyBorder="1" applyAlignment="1" applyProtection="1">
      <alignment horizontal="right" vertical="center"/>
      <protection locked="0"/>
    </xf>
    <xf numFmtId="0" fontId="1" fillId="4" borderId="11" xfId="5" applyFont="1" applyBorder="1" applyAlignment="1" applyProtection="1">
      <alignment horizontal="right" vertical="center"/>
      <protection locked="0"/>
    </xf>
    <xf numFmtId="0" fontId="1" fillId="4" borderId="12" xfId="5" applyFont="1" applyBorder="1" applyAlignment="1" applyProtection="1">
      <alignment horizontal="right" vertical="center"/>
      <protection locked="0"/>
    </xf>
    <xf numFmtId="0" fontId="1" fillId="4" borderId="20" xfId="5" applyFont="1" applyBorder="1" applyAlignment="1" applyProtection="1">
      <alignment horizontal="left" vertical="top"/>
      <protection locked="0"/>
    </xf>
    <xf numFmtId="0" fontId="1" fillId="4" borderId="21" xfId="5" applyFont="1" applyBorder="1" applyAlignment="1" applyProtection="1">
      <alignment horizontal="left" vertical="top"/>
      <protection locked="0"/>
    </xf>
    <xf numFmtId="0" fontId="1" fillId="4" borderId="22" xfId="5" applyFont="1" applyBorder="1" applyAlignment="1" applyProtection="1">
      <alignment horizontal="left" vertical="top"/>
      <protection locked="0"/>
    </xf>
    <xf numFmtId="0" fontId="1" fillId="4" borderId="23" xfId="5" applyFont="1" applyBorder="1" applyAlignment="1" applyProtection="1">
      <alignment horizontal="left" vertical="top"/>
      <protection locked="0"/>
    </xf>
    <xf numFmtId="0" fontId="1" fillId="4" borderId="24" xfId="5" applyFont="1" applyBorder="1" applyAlignment="1" applyProtection="1">
      <alignment horizontal="left" vertical="top"/>
      <protection locked="0"/>
    </xf>
    <xf numFmtId="0" fontId="1" fillId="4" borderId="25" xfId="5" applyFont="1" applyBorder="1" applyAlignment="1" applyProtection="1">
      <alignment horizontal="left" vertical="top"/>
      <protection locked="0"/>
    </xf>
    <xf numFmtId="14" fontId="1" fillId="4" borderId="3" xfId="5" applyNumberFormat="1" applyFont="1" applyBorder="1" applyAlignment="1" applyProtection="1">
      <alignment horizontal="right" vertical="center"/>
      <protection locked="0"/>
    </xf>
    <xf numFmtId="14" fontId="1" fillId="4" borderId="14" xfId="5" applyNumberFormat="1" applyFont="1" applyBorder="1" applyAlignment="1" applyProtection="1">
      <alignment horizontal="right" vertical="center"/>
      <protection locked="0"/>
    </xf>
    <xf numFmtId="0" fontId="1" fillId="4" borderId="3" xfId="5" applyFont="1" applyBorder="1" applyAlignment="1" applyProtection="1">
      <alignment horizontal="right" vertical="center"/>
      <protection locked="0"/>
    </xf>
    <xf numFmtId="0" fontId="1" fillId="4" borderId="14" xfId="5" applyFont="1" applyBorder="1" applyAlignment="1" applyProtection="1">
      <alignment horizontal="right" vertical="center"/>
      <protection locked="0"/>
    </xf>
    <xf numFmtId="0" fontId="0" fillId="4" borderId="3" xfId="5" applyFont="1" applyBorder="1" applyAlignment="1" applyProtection="1">
      <alignment horizontal="right" vertical="center"/>
      <protection locked="0"/>
    </xf>
    <xf numFmtId="0" fontId="0" fillId="4" borderId="16" xfId="5" applyFont="1" applyBorder="1" applyAlignment="1" applyProtection="1">
      <alignment horizontal="right" vertical="center"/>
      <protection locked="0"/>
    </xf>
    <xf numFmtId="0" fontId="1" fillId="4" borderId="16" xfId="5" applyFont="1" applyBorder="1" applyAlignment="1" applyProtection="1">
      <alignment horizontal="right" vertical="center"/>
      <protection locked="0"/>
    </xf>
    <xf numFmtId="0" fontId="1" fillId="4" borderId="17" xfId="5" applyFont="1" applyBorder="1" applyAlignment="1" applyProtection="1">
      <alignment horizontal="right" vertical="center"/>
      <protection locked="0"/>
    </xf>
    <xf numFmtId="0" fontId="5" fillId="3" borderId="4" xfId="4" applyFont="1" applyBorder="1" applyAlignment="1" applyProtection="1">
      <alignment horizontal="left"/>
    </xf>
    <xf numFmtId="0" fontId="5" fillId="3" borderId="6" xfId="4" applyFont="1" applyBorder="1" applyAlignment="1" applyProtection="1">
      <alignment horizontal="left"/>
    </xf>
    <xf numFmtId="0" fontId="1" fillId="4" borderId="57" xfId="5" applyFont="1" applyBorder="1" applyAlignment="1" applyProtection="1">
      <alignment horizontal="right" vertical="center"/>
      <protection locked="0"/>
    </xf>
    <xf numFmtId="0" fontId="1" fillId="4" borderId="58" xfId="5" applyFont="1" applyBorder="1" applyAlignment="1" applyProtection="1">
      <alignment horizontal="right" vertical="center"/>
      <protection locked="0"/>
    </xf>
    <xf numFmtId="0" fontId="1" fillId="4" borderId="59" xfId="5" applyFont="1" applyBorder="1" applyAlignment="1" applyProtection="1">
      <alignment horizontal="right" vertical="center"/>
      <protection locked="0"/>
    </xf>
    <xf numFmtId="0" fontId="0" fillId="0" borderId="0" xfId="0" applyFont="1" applyAlignment="1" applyProtection="1">
      <alignment horizontal="center"/>
    </xf>
    <xf numFmtId="0" fontId="10" fillId="0" borderId="8" xfId="0" applyFont="1" applyBorder="1" applyAlignment="1" applyProtection="1">
      <alignment horizontal="center"/>
    </xf>
    <xf numFmtId="0" fontId="10" fillId="0" borderId="9" xfId="0" applyFont="1" applyBorder="1" applyAlignment="1" applyProtection="1">
      <alignment horizontal="center"/>
    </xf>
    <xf numFmtId="0" fontId="10" fillId="0" borderId="7" xfId="0" applyFont="1" applyBorder="1" applyAlignment="1" applyProtection="1">
      <alignment horizontal="center"/>
    </xf>
    <xf numFmtId="0" fontId="0" fillId="0" borderId="20" xfId="0" applyFont="1" applyBorder="1" applyAlignment="1" applyProtection="1">
      <alignment horizontal="left" vertical="top"/>
      <protection locked="0"/>
    </xf>
    <xf numFmtId="0" fontId="0" fillId="0" borderId="21" xfId="0" applyFont="1" applyBorder="1" applyAlignment="1" applyProtection="1">
      <alignment horizontal="left" vertical="top"/>
      <protection locked="0"/>
    </xf>
    <xf numFmtId="0" fontId="0" fillId="0" borderId="22" xfId="0" applyFont="1" applyBorder="1" applyAlignment="1" applyProtection="1">
      <alignment horizontal="left" vertical="top"/>
      <protection locked="0"/>
    </xf>
    <xf numFmtId="0" fontId="0" fillId="0" borderId="23" xfId="0" applyFont="1" applyBorder="1" applyAlignment="1" applyProtection="1">
      <alignment horizontal="left" vertical="top"/>
      <protection locked="0"/>
    </xf>
    <xf numFmtId="0" fontId="0" fillId="0" borderId="24" xfId="0" applyFont="1" applyBorder="1" applyAlignment="1" applyProtection="1">
      <alignment horizontal="left" vertical="top"/>
      <protection locked="0"/>
    </xf>
    <xf numFmtId="0" fontId="0" fillId="0" borderId="25" xfId="0" applyFont="1" applyBorder="1" applyAlignment="1" applyProtection="1">
      <alignment horizontal="left" vertical="top"/>
      <protection locked="0"/>
    </xf>
    <xf numFmtId="0" fontId="10" fillId="0" borderId="20" xfId="0" applyFont="1" applyBorder="1" applyAlignment="1" applyProtection="1">
      <alignment horizontal="center" vertical="center"/>
    </xf>
    <xf numFmtId="0" fontId="10" fillId="0" borderId="27" xfId="0" applyFont="1" applyBorder="1" applyAlignment="1" applyProtection="1">
      <alignment horizontal="center" vertical="center"/>
    </xf>
    <xf numFmtId="0" fontId="10" fillId="0" borderId="21" xfId="0" applyFont="1" applyBorder="1" applyAlignment="1" applyProtection="1">
      <alignment horizontal="center" vertical="center"/>
    </xf>
    <xf numFmtId="0" fontId="10" fillId="0" borderId="24" xfId="0" applyFont="1" applyBorder="1" applyAlignment="1" applyProtection="1">
      <alignment horizontal="center" vertical="center"/>
    </xf>
    <xf numFmtId="0" fontId="10" fillId="0" borderId="28" xfId="0" applyFont="1" applyBorder="1" applyAlignment="1" applyProtection="1">
      <alignment horizontal="center" vertical="center"/>
    </xf>
    <xf numFmtId="0" fontId="10" fillId="0" borderId="25" xfId="0" applyFont="1" applyBorder="1" applyAlignment="1" applyProtection="1">
      <alignment horizontal="center" vertical="center"/>
    </xf>
  </cellXfs>
  <cellStyles count="10">
    <cellStyle name="Ausgabe" xfId="3" builtinId="21"/>
    <cellStyle name="Berechnung" xfId="4" builtinId="22"/>
    <cellStyle name="Gut" xfId="2" builtinId="26"/>
    <cellStyle name="Komma" xfId="1" builtinId="3"/>
    <cellStyle name="Link" xfId="9" builtinId="8"/>
    <cellStyle name="Notiz" xfId="5" builtinId="10"/>
    <cellStyle name="Prozent" xfId="8" builtinId="5"/>
    <cellStyle name="Standard" xfId="0" builtinId="0"/>
    <cellStyle name="Währung" xfId="6" builtinId="4"/>
    <cellStyle name="Warnender Text" xfId="7" builtinId="11"/>
  </cellStyles>
  <dxfs count="14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4" formatCode="0.00%"/>
      <fill>
        <patternFill patternType="solid">
          <fgColor indexed="64"/>
          <bgColor rgb="FFC6EFCE"/>
        </patternFill>
      </fill>
      <border diagonalUp="0" diagonalDown="0" outline="0">
        <left style="thin">
          <color theme="0" tint="-0.34998626667073579"/>
        </left>
        <right/>
        <top style="double">
          <color theme="0" tint="-0.34998626667073579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4" formatCode="0.00%"/>
      <fill>
        <patternFill patternType="solid">
          <fgColor indexed="64"/>
          <bgColor rgb="FFC6EFCE"/>
        </patternFill>
      </fill>
      <border diagonalUp="0" diagonalDown="0">
        <left style="thin">
          <color theme="0" tint="-0.34998626667073579"/>
        </left>
        <right/>
        <top style="thin">
          <color theme="1"/>
        </top>
        <bottom style="thin">
          <color theme="0" tint="-0.34998626667073579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C6EFCE"/>
        </patternFill>
      </fill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double">
          <color theme="0" tint="-0.34998626667073579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rgb="FFC6EFCE"/>
        </patternFill>
      </fill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1"/>
        </top>
        <bottom style="thin">
          <color theme="0" tint="-0.34998626667073579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C6EFCE"/>
        </patternFill>
      </fill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double">
          <color theme="0" tint="-0.34998626667073579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rgb="FFC6EFCE"/>
        </patternFill>
      </fill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1"/>
        </top>
        <bottom style="thin">
          <color theme="0" tint="-0.34998626667073579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FFCC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rgb="FFB2B2B2"/>
        </left>
        <right style="thin">
          <color rgb="FFB2B2B2"/>
        </right>
        <top style="double">
          <color theme="0" tint="-0.34998626667073579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right" vertical="center" textRotation="0" wrapText="0" indent="0" justifyLastLine="0" shrinkToFit="0" readingOrder="0"/>
      <border diagonalUp="0" diagonalDown="0">
        <left style="thin">
          <color rgb="FFB2B2B2"/>
        </left>
        <right style="thin">
          <color rgb="FFB2B2B2"/>
        </right>
        <top style="thin">
          <color rgb="FFB2B2B2"/>
        </top>
        <bottom style="thin">
          <color rgb="FFB2B2B2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FFCC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rgb="FFB2B2B2"/>
        </left>
        <right style="thin">
          <color rgb="FFB2B2B2"/>
        </right>
        <top style="double">
          <color theme="0" tint="-0.34998626667073579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right" vertical="center" textRotation="0" wrapText="0" indent="0" justifyLastLine="0" shrinkToFit="0" readingOrder="0"/>
      <border diagonalUp="0" diagonalDown="0">
        <left style="thin">
          <color rgb="FFB2B2B2"/>
        </left>
        <right style="thin">
          <color rgb="FFB2B2B2"/>
        </right>
        <top style="thin">
          <color rgb="FFB2B2B2"/>
        </top>
        <bottom style="thin">
          <color rgb="FFB2B2B2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FFCC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rgb="FFB2B2B2"/>
        </left>
        <right style="thin">
          <color rgb="FFB2B2B2"/>
        </right>
        <top style="double">
          <color theme="0" tint="-0.34998626667073579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right" vertical="center" textRotation="0" wrapText="0" indent="0" justifyLastLine="0" shrinkToFit="0" readingOrder="0"/>
      <border diagonalUp="0" diagonalDown="0">
        <left style="thin">
          <color rgb="FFB2B2B2"/>
        </left>
        <right style="thin">
          <color rgb="FFB2B2B2"/>
        </right>
        <top style="thin">
          <color rgb="FFB2B2B2"/>
        </top>
        <bottom style="thin">
          <color rgb="FFB2B2B2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FFCC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rgb="FFB2B2B2"/>
        </left>
        <right style="thin">
          <color rgb="FFB2B2B2"/>
        </right>
        <top style="double">
          <color theme="0" tint="-0.34998626667073579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right" vertical="center" textRotation="0" wrapText="0" indent="0" justifyLastLine="0" shrinkToFit="0" readingOrder="0"/>
      <border diagonalUp="0" diagonalDown="0">
        <left style="thin">
          <color rgb="FFB2B2B2"/>
        </left>
        <right style="thin">
          <color rgb="FFB2B2B2"/>
        </right>
        <top style="thin">
          <color rgb="FFB2B2B2"/>
        </top>
        <bottom style="thin">
          <color rgb="FFB2B2B2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FFCC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rgb="FFB2B2B2"/>
        </left>
        <right style="thin">
          <color rgb="FFB2B2B2"/>
        </right>
        <top style="double">
          <color theme="0" tint="-0.34998626667073579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right" vertical="center" textRotation="0" wrapText="0" indent="0" justifyLastLine="0" shrinkToFit="0" readingOrder="0"/>
      <border diagonalUp="0" diagonalDown="0">
        <left style="thin">
          <color rgb="FFB2B2B2"/>
        </left>
        <right style="thin">
          <color rgb="FFB2B2B2"/>
        </right>
        <top style="thin">
          <color rgb="FFB2B2B2"/>
        </top>
        <bottom style="thin">
          <color rgb="FFB2B2B2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FFCC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rgb="FFB2B2B2"/>
        </left>
        <right style="thin">
          <color rgb="FFB2B2B2"/>
        </right>
        <top style="double">
          <color theme="0" tint="-0.34998626667073579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d/mm/yyyy"/>
      <alignment horizontal="right" vertical="center" textRotation="0" wrapText="0" indent="0" justifyLastLine="0" shrinkToFit="0" readingOrder="0"/>
      <border diagonalUp="0" diagonalDown="0">
        <left style="thin">
          <color rgb="FFB2B2B2"/>
        </left>
        <right style="thin">
          <color rgb="FFB2B2B2"/>
        </right>
        <top style="thin">
          <color rgb="FFB2B2B2"/>
        </top>
        <bottom style="thin">
          <color rgb="FFB2B2B2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FFCC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rgb="FFB2B2B2"/>
        </left>
        <right style="thin">
          <color rgb="FFB2B2B2"/>
        </right>
        <top style="double">
          <color theme="0" tint="-0.34998626667073579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right" vertical="center" textRotation="0" wrapText="0" indent="0" justifyLastLine="0" shrinkToFit="0" readingOrder="0"/>
      <border diagonalUp="0" diagonalDown="0">
        <left style="thin">
          <color rgb="FFB2B2B2"/>
        </left>
        <right style="thin">
          <color rgb="FFB2B2B2"/>
        </right>
        <top style="thin">
          <color rgb="FFB2B2B2"/>
        </top>
        <bottom style="thin">
          <color rgb="FFB2B2B2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FFCC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rgb="FFB2B2B2"/>
        </left>
        <right style="thin">
          <color rgb="FFB2B2B2"/>
        </right>
        <top style="double">
          <color theme="0" tint="-0.34998626667073579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right" vertical="center" textRotation="0" wrapText="0" indent="0" justifyLastLine="0" shrinkToFit="0" readingOrder="0"/>
      <border diagonalUp="0" diagonalDown="0">
        <left style="thin">
          <color rgb="FFB2B2B2"/>
        </left>
        <right style="thin">
          <color rgb="FFB2B2B2"/>
        </right>
        <top style="thin">
          <color rgb="FFB2B2B2"/>
        </top>
        <bottom style="thin">
          <color rgb="FFB2B2B2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FFCC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rgb="FFB2B2B2"/>
        </left>
        <right style="thin">
          <color rgb="FFB2B2B2"/>
        </right>
        <top style="double">
          <color theme="0" tint="-0.34998626667073579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right" vertical="center" textRotation="0" wrapText="0" indent="0" justifyLastLine="0" shrinkToFit="0" readingOrder="0"/>
      <border diagonalUp="0" diagonalDown="0">
        <left style="thin">
          <color rgb="FFB2B2B2"/>
        </left>
        <right style="thin">
          <color rgb="FFB2B2B2"/>
        </right>
        <top style="thin">
          <color rgb="FFB2B2B2"/>
        </top>
        <bottom style="thin">
          <color rgb="FFB2B2B2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FFCC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rgb="FFB2B2B2"/>
        </left>
        <right style="thin">
          <color rgb="FFB2B2B2"/>
        </right>
        <top style="double">
          <color theme="0" tint="-0.34998626667073579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right" vertical="center" textRotation="0" wrapText="0" indent="0" justifyLastLine="0" shrinkToFit="0" readingOrder="0"/>
      <border diagonalUp="0" diagonalDown="0">
        <left style="thin">
          <color rgb="FFB2B2B2"/>
        </left>
        <right style="thin">
          <color rgb="FFB2B2B2"/>
        </right>
        <top style="thin">
          <color rgb="FFB2B2B2"/>
        </top>
        <bottom style="thin">
          <color rgb="FFB2B2B2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FFCC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rgb="FFB2B2B2"/>
        </left>
        <right style="thin">
          <color rgb="FFB2B2B2"/>
        </right>
        <top style="double">
          <color theme="0" tint="-0.34998626667073579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right" vertical="center" textRotation="0" wrapText="0" indent="0" justifyLastLine="0" shrinkToFit="0" readingOrder="0"/>
      <border diagonalUp="0" diagonalDown="0">
        <left style="thin">
          <color rgb="FFB2B2B2"/>
        </left>
        <right style="thin">
          <color rgb="FFB2B2B2"/>
        </right>
        <top style="thin">
          <color rgb="FFB2B2B2"/>
        </top>
        <bottom style="thin">
          <color rgb="FFB2B2B2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FFCC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rgb="FFB2B2B2"/>
        </left>
        <right style="thin">
          <color rgb="FFB2B2B2"/>
        </right>
        <top style="double">
          <color theme="0" tint="-0.34998626667073579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right" vertical="center" textRotation="0" wrapText="0" indent="0" justifyLastLine="0" shrinkToFit="0" readingOrder="0"/>
      <border diagonalUp="0" diagonalDown="0">
        <left style="thin">
          <color rgb="FFB2B2B2"/>
        </left>
        <right style="thin">
          <color rgb="FFB2B2B2"/>
        </right>
        <top style="thin">
          <color rgb="FFB2B2B2"/>
        </top>
        <bottom style="thin">
          <color rgb="FFB2B2B2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FFCC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 style="thin">
          <color rgb="FFB2B2B2"/>
        </right>
        <top style="double">
          <color theme="0" tint="-0.34998626667073579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right" vertical="center" textRotation="0" wrapText="0" indent="0" justifyLastLine="0" shrinkToFit="0" readingOrder="0"/>
      <border diagonalUp="0" diagonalDown="0">
        <left/>
        <right style="thin">
          <color rgb="FFB2B2B2"/>
        </right>
        <top style="thin">
          <color rgb="FFB2B2B2"/>
        </top>
        <bottom style="thin">
          <color rgb="FFB2B2B2"/>
        </bottom>
      </border>
      <protection locked="1" hidden="0"/>
    </dxf>
    <dxf>
      <border diagonalUp="0" diagonalDown="0" outline="0">
        <left/>
        <right/>
        <top style="double">
          <color theme="0" tint="-0.34998626667073579"/>
        </top>
        <bottom/>
      </border>
      <protection locked="1" hidden="0"/>
    </dxf>
    <dxf>
      <numFmt numFmtId="0" formatCode="General"/>
      <protection locked="1" hidden="0"/>
    </dxf>
    <dxf>
      <border>
        <top style="double">
          <color rgb="FFA6A6A6"/>
        </top>
      </border>
    </dxf>
    <dxf>
      <protection locked="1" hidden="0"/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solid">
          <fgColor rgb="FF000000"/>
          <bgColor rgb="FFC6EFCE"/>
        </patternFill>
      </fill>
      <protection locked="1" hidden="0"/>
    </dxf>
    <dxf>
      <border outline="0"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2F2F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3F3F3F"/>
        </left>
        <right style="thin">
          <color rgb="FF3F3F3F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4" formatCode="0.00%"/>
      <fill>
        <patternFill patternType="solid">
          <fgColor indexed="64"/>
          <bgColor rgb="FFC6EFCE"/>
        </patternFill>
      </fill>
      <border diagonalUp="0" diagonalDown="0" outline="0">
        <left style="thin">
          <color theme="0" tint="-0.34998626667073579"/>
        </left>
        <right/>
        <top style="double">
          <color theme="0" tint="-0.34998626667073579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4" formatCode="0.00%"/>
      <fill>
        <patternFill patternType="solid">
          <fgColor indexed="64"/>
          <bgColor rgb="FFC6EFCE"/>
        </patternFill>
      </fill>
      <border diagonalUp="0" diagonalDown="0">
        <left style="thin">
          <color theme="0" tint="-0.34998626667073579"/>
        </left>
        <right/>
        <top style="thin">
          <color theme="1"/>
        </top>
        <bottom style="thin">
          <color theme="0" tint="-0.34998626667073579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C6EFCE"/>
        </patternFill>
      </fill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double">
          <color theme="0" tint="-0.34998626667073579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C6EFCE"/>
        </patternFill>
      </fill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1"/>
        </top>
        <bottom style="thin">
          <color theme="0" tint="-0.34998626667073579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C6EFCE"/>
        </patternFill>
      </fill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double">
          <color theme="0" tint="-0.34998626667073579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C6EFCE"/>
        </patternFill>
      </fill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1"/>
        </top>
        <bottom style="thin">
          <color theme="0" tint="-0.34998626667073579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C6EFCE"/>
        </patternFill>
      </fill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double">
          <color theme="0" tint="-0.34998626667073579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C6EFCE"/>
        </patternFill>
      </fill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1"/>
        </top>
        <bottom style="thin">
          <color theme="0" tint="-0.34998626667073579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FFCC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rgb="FFB2B2B2"/>
        </left>
        <right style="thin">
          <color rgb="FFB2B2B2"/>
        </right>
        <top style="double">
          <color theme="0" tint="-0.34998626667073579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right" vertical="center" textRotation="0" wrapText="0" indent="0" justifyLastLine="0" shrinkToFit="0" readingOrder="0"/>
      <border diagonalUp="0" diagonalDown="0">
        <left style="thin">
          <color rgb="FFB2B2B2"/>
        </left>
        <right style="thin">
          <color rgb="FFB2B2B2"/>
        </right>
        <top style="thin">
          <color rgb="FFB2B2B2"/>
        </top>
        <bottom style="thin">
          <color rgb="FFB2B2B2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FFCC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rgb="FFB2B2B2"/>
        </left>
        <right style="thin">
          <color rgb="FFB2B2B2"/>
        </right>
        <top style="double">
          <color theme="0" tint="-0.34998626667073579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right" vertical="center" textRotation="0" wrapText="0" indent="0" justifyLastLine="0" shrinkToFit="0" readingOrder="0"/>
      <border diagonalUp="0" diagonalDown="0">
        <left style="thin">
          <color rgb="FFB2B2B2"/>
        </left>
        <right style="thin">
          <color rgb="FFB2B2B2"/>
        </right>
        <top style="thin">
          <color rgb="FFB2B2B2"/>
        </top>
        <bottom style="thin">
          <color rgb="FFB2B2B2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FFCC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rgb="FFB2B2B2"/>
        </left>
        <right style="thin">
          <color rgb="FFB2B2B2"/>
        </right>
        <top style="double">
          <color theme="0" tint="-0.34998626667073579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right" vertical="center" textRotation="0" wrapText="0" indent="0" justifyLastLine="0" shrinkToFit="0" readingOrder="0"/>
      <border diagonalUp="0" diagonalDown="0">
        <left style="thin">
          <color rgb="FFB2B2B2"/>
        </left>
        <right style="thin">
          <color rgb="FFB2B2B2"/>
        </right>
        <top style="thin">
          <color rgb="FFB2B2B2"/>
        </top>
        <bottom style="thin">
          <color rgb="FFB2B2B2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FFCC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rgb="FFB2B2B2"/>
        </left>
        <right style="thin">
          <color rgb="FFB2B2B2"/>
        </right>
        <top style="double">
          <color theme="0" tint="-0.34998626667073579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right" vertical="center" textRotation="0" wrapText="0" indent="0" justifyLastLine="0" shrinkToFit="0" readingOrder="0"/>
      <border diagonalUp="0" diagonalDown="0">
        <left style="thin">
          <color rgb="FFB2B2B2"/>
        </left>
        <right style="thin">
          <color rgb="FFB2B2B2"/>
        </right>
        <top style="thin">
          <color rgb="FFB2B2B2"/>
        </top>
        <bottom style="thin">
          <color rgb="FFB2B2B2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FFCC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rgb="FFB2B2B2"/>
        </left>
        <right style="thin">
          <color rgb="FFB2B2B2"/>
        </right>
        <top style="double">
          <color theme="0" tint="-0.34998626667073579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right" vertical="center" textRotation="0" wrapText="0" indent="0" justifyLastLine="0" shrinkToFit="0" readingOrder="0"/>
      <border diagonalUp="0" diagonalDown="0">
        <left style="thin">
          <color rgb="FFB2B2B2"/>
        </left>
        <right style="thin">
          <color rgb="FFB2B2B2"/>
        </right>
        <top style="thin">
          <color rgb="FFB2B2B2"/>
        </top>
        <bottom style="thin">
          <color rgb="FFB2B2B2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FFCC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rgb="FFB2B2B2"/>
        </left>
        <right style="thin">
          <color rgb="FFB2B2B2"/>
        </right>
        <top style="double">
          <color theme="0" tint="-0.34998626667073579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right" vertical="center" textRotation="0" wrapText="0" indent="0" justifyLastLine="0" shrinkToFit="0" readingOrder="0"/>
      <border diagonalUp="0" diagonalDown="0">
        <left style="thin">
          <color rgb="FFB2B2B2"/>
        </left>
        <right style="thin">
          <color rgb="FFB2B2B2"/>
        </right>
        <top style="thin">
          <color rgb="FFB2B2B2"/>
        </top>
        <bottom style="thin">
          <color rgb="FFB2B2B2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FFCC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rgb="FFB2B2B2"/>
        </left>
        <right style="thin">
          <color rgb="FFB2B2B2"/>
        </right>
        <top style="double">
          <color theme="0" tint="-0.34998626667073579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right" vertical="center" textRotation="0" wrapText="0" indent="0" justifyLastLine="0" shrinkToFit="0" readingOrder="0"/>
      <border diagonalUp="0" diagonalDown="0">
        <left style="thin">
          <color rgb="FFB2B2B2"/>
        </left>
        <right style="thin">
          <color rgb="FFB2B2B2"/>
        </right>
        <top style="thin">
          <color rgb="FFB2B2B2"/>
        </top>
        <bottom style="thin">
          <color rgb="FFB2B2B2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FFCC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rgb="FFB2B2B2"/>
        </left>
        <right style="thin">
          <color rgb="FFB2B2B2"/>
        </right>
        <top style="double">
          <color theme="0" tint="-0.34998626667073579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right" vertical="center" textRotation="0" wrapText="0" indent="0" justifyLastLine="0" shrinkToFit="0" readingOrder="0"/>
      <border diagonalUp="0" diagonalDown="0">
        <left style="thin">
          <color rgb="FFB2B2B2"/>
        </left>
        <right style="thin">
          <color rgb="FFB2B2B2"/>
        </right>
        <top style="thin">
          <color rgb="FFB2B2B2"/>
        </top>
        <bottom style="thin">
          <color rgb="FFB2B2B2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FFCC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rgb="FFB2B2B2"/>
        </left>
        <right style="thin">
          <color rgb="FFB2B2B2"/>
        </right>
        <top style="double">
          <color theme="0" tint="-0.34998626667073579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right" vertical="center" textRotation="0" wrapText="0" indent="0" justifyLastLine="0" shrinkToFit="0" readingOrder="0"/>
      <border diagonalUp="0" diagonalDown="0">
        <left style="thin">
          <color rgb="FFB2B2B2"/>
        </left>
        <right style="thin">
          <color rgb="FFB2B2B2"/>
        </right>
        <top style="thin">
          <color rgb="FFB2B2B2"/>
        </top>
        <bottom style="thin">
          <color rgb="FFB2B2B2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FFCC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rgb="FFB2B2B2"/>
        </left>
        <right style="thin">
          <color rgb="FFB2B2B2"/>
        </right>
        <top style="double">
          <color theme="0" tint="-0.34998626667073579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right" vertical="center" textRotation="0" wrapText="0" indent="0" justifyLastLine="0" shrinkToFit="0" readingOrder="0"/>
      <border diagonalUp="0" diagonalDown="0">
        <left style="thin">
          <color rgb="FFB2B2B2"/>
        </left>
        <right style="thin">
          <color rgb="FFB2B2B2"/>
        </right>
        <top style="thin">
          <color rgb="FFB2B2B2"/>
        </top>
        <bottom style="thin">
          <color rgb="FFB2B2B2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right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right" vertical="center" textRotation="0" wrapText="0" indent="0" justifyLastLine="0" shrinkToFit="0" readingOrder="0"/>
      <border diagonalUp="0" diagonalDown="0">
        <left style="thin">
          <color rgb="FFB2B2B2"/>
        </left>
        <right style="thin">
          <color rgb="FFB2B2B2"/>
        </right>
        <top style="thin">
          <color rgb="FFB2B2B2"/>
        </top>
        <bottom style="thin">
          <color rgb="FFB2B2B2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FFCC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rgb="FFB2B2B2"/>
        </left>
        <right style="thin">
          <color rgb="FFB2B2B2"/>
        </right>
        <top style="double">
          <color theme="0" tint="-0.34998626667073579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right" vertical="center" textRotation="0" wrapText="0" indent="0" justifyLastLine="0" shrinkToFit="0" readingOrder="0"/>
      <border diagonalUp="0" diagonalDown="0">
        <left style="thin">
          <color rgb="FFB2B2B2"/>
        </left>
        <right style="thin">
          <color rgb="FFB2B2B2"/>
        </right>
        <top style="thin">
          <color rgb="FFB2B2B2"/>
        </top>
        <bottom style="thin">
          <color rgb="FFB2B2B2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FFCC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rgb="FFB2B2B2"/>
        </left>
        <right style="thin">
          <color rgb="FFB2B2B2"/>
        </right>
        <top style="double">
          <color theme="0" tint="-0.34998626667073579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right" vertical="center" textRotation="0" wrapText="0" indent="0" justifyLastLine="0" shrinkToFit="0" readingOrder="0"/>
      <border diagonalUp="0" diagonalDown="0">
        <left style="thin">
          <color rgb="FFB2B2B2"/>
        </left>
        <right style="thin">
          <color rgb="FFB2B2B2"/>
        </right>
        <top style="thin">
          <color rgb="FFB2B2B2"/>
        </top>
        <bottom style="thin">
          <color rgb="FFB2B2B2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FFFCC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 style="thin">
          <color rgb="FFB2B2B2"/>
        </right>
        <top style="double">
          <color theme="0" tint="-0.34998626667073579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right" vertical="center" textRotation="0" wrapText="0" indent="0" justifyLastLine="0" shrinkToFit="0" readingOrder="0"/>
      <border diagonalUp="0" diagonalDown="0">
        <left/>
        <right style="thin">
          <color rgb="FFB2B2B2"/>
        </right>
        <top style="thin">
          <color rgb="FFB2B2B2"/>
        </top>
        <bottom style="thin">
          <color rgb="FFB2B2B2"/>
        </bottom>
      </border>
      <protection locked="1" hidden="0"/>
    </dxf>
    <dxf>
      <border diagonalUp="0" diagonalDown="0" outline="0">
        <left/>
        <right/>
        <top style="double">
          <color theme="0" tint="-0.34998626667073579"/>
        </top>
        <bottom/>
      </border>
      <protection locked="1" hidden="0"/>
    </dxf>
    <dxf>
      <protection locked="1" hidden="0"/>
    </dxf>
    <dxf>
      <border>
        <top style="double">
          <color theme="0" tint="-0.34998626667073579"/>
        </top>
      </border>
    </dxf>
    <dxf>
      <protection locked="1" hidden="0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C6EFCE"/>
        </patternFill>
      </fill>
      <protection locked="1" hidden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rgb="FFF2F2F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3F3F3F"/>
        </left>
        <right style="thin">
          <color rgb="FF3F3F3F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 style="double">
          <color indexed="64"/>
        </top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14" formatCode="0.00%"/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/>
        <right style="thin">
          <color indexed="64"/>
        </right>
        <top style="double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1" hidden="0"/>
    </dxf>
    <dxf>
      <border>
        <top style="double">
          <color indexed="64"/>
        </top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  <protection locked="1" hidden="0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protection locked="1" hidden="0"/>
    </dxf>
    <dxf>
      <border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rgb="FF3F3F3F"/>
        </left>
        <right style="thin">
          <color rgb="FF3F3F3F"/>
        </right>
        <top/>
        <bottom/>
        <vertical style="thin">
          <color rgb="FF3F3F3F"/>
        </vertical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 style="double">
          <color indexed="64"/>
        </top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14" formatCode="0.00%"/>
      <fill>
        <patternFill patternType="none">
          <fgColor indexed="64"/>
          <bgColor auto="1"/>
        </patternFill>
      </fill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double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 outline="0">
        <left/>
        <right style="thin">
          <color indexed="64"/>
        </right>
        <top style="double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1" hidden="0"/>
    </dxf>
    <dxf>
      <border>
        <top style="double">
          <color indexed="64"/>
        </top>
      </border>
    </dxf>
    <dxf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  <protection locked="1" hidden="0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protection locked="1" hidden="0"/>
    </dxf>
    <dxf>
      <border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rgb="FF3F3F3F"/>
        </left>
        <right style="thin">
          <color rgb="FF3F3F3F"/>
        </right>
        <top/>
        <bottom/>
        <vertical style="thin">
          <color rgb="FF3F3F3F"/>
        </vertical>
        <horizontal/>
      </border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612775</xdr:colOff>
      <xdr:row>5</xdr:row>
      <xdr:rowOff>18809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324225" cy="100940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885825</xdr:colOff>
      <xdr:row>5</xdr:row>
      <xdr:rowOff>18809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219450" cy="104750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1533525</xdr:colOff>
      <xdr:row>5</xdr:row>
      <xdr:rowOff>12459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324225" cy="100940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1533525</xdr:colOff>
      <xdr:row>5</xdr:row>
      <xdr:rowOff>12459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324225" cy="100940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e42" displayName="Tabelle42" ref="A23:M41" totalsRowCount="1" headerRowDxfId="145" dataDxfId="143" totalsRowDxfId="141" headerRowBorderDxfId="144" tableBorderDxfId="142" totalsRowBorderDxfId="140" headerRowCellStyle="Ausgabe" dataCellStyle="Gut">
  <autoFilter ref="A23:M40" xr:uid="{00000000-0009-0000-0100-000001000000}"/>
  <tableColumns count="13">
    <tableColumn id="1" xr3:uid="{00000000-0010-0000-0000-000001000000}" name="Filmtitel" totalsRowLabel="Ergebnis" dataDxfId="139" totalsRowDxfId="138" dataCellStyle="Notiz">
      <calculatedColumnFormula>$B$10</calculatedColumnFormula>
    </tableColumn>
    <tableColumn id="2" xr3:uid="{00000000-0010-0000-0000-000002000000}" name="Filmfestival lt. Liste" totalsRowFunction="count" dataDxfId="137" totalsRowDxfId="136" dataCellStyle="Notiz"/>
    <tableColumn id="3" xr3:uid="{00000000-0010-0000-0000-000003000000}" name="Sonstiges Festival" totalsRowFunction="count" dataDxfId="135" totalsRowDxfId="134" dataCellStyle="Notiz"/>
    <tableColumn id="4" xr3:uid="{00000000-0010-0000-0000-000004000000}" name="Land" dataDxfId="133" totalsRowDxfId="132" dataCellStyle="Notiz">
      <calculatedColumnFormula>IFERROR(VLOOKUP(Tabelle42[[#This Row],[Filmfestival lt. Liste]],Tabelle3[],2,FALSE),"")</calculatedColumnFormula>
    </tableColumn>
    <tableColumn id="6" xr3:uid="{00000000-0010-0000-0000-000006000000}" name="Programmschiene/Sparte" dataDxfId="131" totalsRowDxfId="130" dataCellStyle="Notiz"/>
    <tableColumn id="7" xr3:uid="{00000000-0010-0000-0000-000007000000}" name="Anzahl Screenings Plan" totalsRowFunction="sum" dataDxfId="129" totalsRowDxfId="128" dataCellStyle="Notiz"/>
    <tableColumn id="8" xr3:uid="{00000000-0010-0000-0000-000008000000}" name="Anzahl Screenings Ist" totalsRowFunction="sum" dataDxfId="127" totalsRowDxfId="126" dataCellStyle="Gut"/>
    <tableColumn id="9" xr3:uid="{00000000-0010-0000-0000-000009000000}" name="Vorführzeiten 1" dataDxfId="125" totalsRowDxfId="124" dataCellStyle="Gut"/>
    <tableColumn id="10" xr3:uid="{00000000-0010-0000-0000-00000A000000}" name="Vorführzeiten 2" dataDxfId="123" totalsRowDxfId="122" dataCellStyle="Gut"/>
    <tableColumn id="11" xr3:uid="{00000000-0010-0000-0000-00000B000000}" name="Vorführzeiten 3" dataDxfId="121" totalsRowDxfId="120" dataCellStyle="Gut"/>
    <tableColumn id="5" xr3:uid="{00000000-0010-0000-0000-000005000000}" name="Preise" dataDxfId="119" totalsRowDxfId="118" dataCellStyle="Gut"/>
    <tableColumn id="12" xr3:uid="{00000000-0010-0000-0000-00000C000000}" name="Anzahl Besucher:innen" totalsRowFunction="sum" dataDxfId="117" totalsRowDxfId="116" dataCellStyle="Gut"/>
    <tableColumn id="13" xr3:uid="{00000000-0010-0000-0000-00000D000000}" name="Anteil Besucher:innen" totalsRowFunction="sum" dataDxfId="115" totalsRowDxfId="114" dataCellStyle="Prozent" totalsRowCellStyle="Prozent">
      <calculatedColumnFormula>Tabelle42[[#This Row],[Anzahl Besucher:innen]]/Tabelle42[[#Totals],[Anzahl Besucher:innen]]</calculatedColumnFormula>
    </tableColumn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elle4" displayName="Tabelle4" ref="A23:L41" totalsRowCount="1" headerRowDxfId="113" dataDxfId="111" totalsRowDxfId="109" headerRowBorderDxfId="112" tableBorderDxfId="110" totalsRowBorderDxfId="108" headerRowCellStyle="Ausgabe" dataCellStyle="Gut">
  <autoFilter ref="A23:L40" xr:uid="{00000000-0009-0000-0100-000004000000}"/>
  <tableColumns count="12">
    <tableColumn id="1" xr3:uid="{00000000-0010-0000-0100-000001000000}" name="Filmtitel" totalsRowLabel="Ergebnis" dataDxfId="107" totalsRowDxfId="106" dataCellStyle="Notiz">
      <calculatedColumnFormula>$B$10</calculatedColumnFormula>
    </tableColumn>
    <tableColumn id="2" xr3:uid="{00000000-0010-0000-0100-000002000000}" name="Kino" totalsRowFunction="count" dataDxfId="105" totalsRowDxfId="104" dataCellStyle="Notiz"/>
    <tableColumn id="3" xr3:uid="{00000000-0010-0000-0100-000003000000}" name="Sonstiges Kino" totalsRowFunction="count" dataDxfId="103" totalsRowDxfId="102" dataCellStyle="Notiz"/>
    <tableColumn id="4" xr3:uid="{00000000-0010-0000-0100-000004000000}" name="Bundesland" dataDxfId="101" totalsRowDxfId="100" dataCellStyle="Notiz">
      <calculatedColumnFormula>IFERROR(VLOOKUP(Kinostart!B24,Tabelle2[],2,),"")</calculatedColumnFormula>
    </tableColumn>
    <tableColumn id="6" xr3:uid="{00000000-0010-0000-0100-000006000000}" name="Saalgröße" dataDxfId="99" totalsRowDxfId="98" dataCellStyle="Notiz"/>
    <tableColumn id="7" xr3:uid="{00000000-0010-0000-0100-000007000000}" name="Anzahl Vorstellungen Plan" totalsRowFunction="sum" dataDxfId="97" totalsRowDxfId="96" dataCellStyle="Notiz"/>
    <tableColumn id="8" xr3:uid="{00000000-0010-0000-0100-000008000000}" name="Anzahl Vorstellungen Ist" totalsRowFunction="sum" dataDxfId="95" totalsRowDxfId="94" dataCellStyle="Gut"/>
    <tableColumn id="9" xr3:uid="{00000000-0010-0000-0100-000009000000}" name="Vorführzeiten 1" dataDxfId="93" totalsRowDxfId="92" dataCellStyle="Gut"/>
    <tableColumn id="10" xr3:uid="{00000000-0010-0000-0100-00000A000000}" name="Vorführzeiten 2" dataDxfId="91" totalsRowDxfId="90" dataCellStyle="Gut"/>
    <tableColumn id="11" xr3:uid="{00000000-0010-0000-0100-00000B000000}" name="Vorführzeiten 3" dataDxfId="89" totalsRowDxfId="88" dataCellStyle="Gut"/>
    <tableColumn id="12" xr3:uid="{00000000-0010-0000-0100-00000C000000}" name="Anzahl Besucher:innen" totalsRowFunction="sum" dataDxfId="87" totalsRowDxfId="86" dataCellStyle="Gut"/>
    <tableColumn id="13" xr3:uid="{00000000-0010-0000-0100-00000D000000}" name="Anteil Besucher:innen" totalsRowFunction="sum" dataDxfId="85" totalsRowDxfId="84" dataCellStyle="Prozent" totalsRowCellStyle="Prozent">
      <calculatedColumnFormula>Tabelle4[[#This Row],[Anzahl Besucher:innen]]/Tabelle4[[#Totals],[Anzahl Besucher:innen]]</calculatedColumnFormula>
    </tableColumn>
  </tableColumns>
  <tableStyleInfo name="TableStyleLight8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2000000}" name="Tabelle5" displayName="Tabelle5" ref="A8:S24" totalsRowCount="1" headerRowDxfId="83" dataDxfId="81" totalsRowDxfId="79" headerRowBorderDxfId="82" tableBorderDxfId="80" totalsRowBorderDxfId="78" headerRowCellStyle="Ausgabe" dataCellStyle="Gut">
  <autoFilter ref="A8:S23" xr:uid="{00000000-0009-0000-0100-000005000000}"/>
  <tableColumns count="19">
    <tableColumn id="1" xr3:uid="{00000000-0010-0000-0200-000001000000}" name="Filmtitel" totalsRowLabel="Ergebnis" dataDxfId="77" totalsRowDxfId="76">
      <calculatedColumnFormula>Festivalteilnahme!A24</calculatedColumnFormula>
    </tableColumn>
    <tableColumn id="2" xr3:uid="{00000000-0010-0000-0200-000002000000}" name="Regie Vorname" dataDxfId="75" totalsRowDxfId="74" dataCellStyle="Notiz">
      <calculatedColumnFormula>Festivalteilnahme!$B$12</calculatedColumnFormula>
    </tableColumn>
    <tableColumn id="3" xr3:uid="{00000000-0010-0000-0200-000003000000}" name="Regie Nachname" dataDxfId="73" totalsRowDxfId="72" dataCellStyle="Notiz">
      <calculatedColumnFormula>Festivalteilnahme!$C$12</calculatedColumnFormula>
    </tableColumn>
    <tableColumn id="4" xr3:uid="{00000000-0010-0000-0200-000004000000}" name="Gender Regie" dataDxfId="71" totalsRowDxfId="70" dataCellStyle="Notiz">
      <calculatedColumnFormula>Festivalteilnahme!$B$13</calculatedColumnFormula>
    </tableColumn>
    <tableColumn id="19" xr3:uid="{00000000-0010-0000-0200-000013000000}" name="ÖFI+ Ja/Nein" dataDxfId="69" totalsRowDxfId="68" dataCellStyle="Notiz">
      <calculatedColumnFormula>Festivalteilnahme!$B$14</calculatedColumnFormula>
    </tableColumn>
    <tableColumn id="5" xr3:uid="{00000000-0010-0000-0200-000005000000}" name="Produktionsfirma" dataDxfId="67" totalsRowDxfId="66" dataCellStyle="Notiz">
      <calculatedColumnFormula>Festivalteilnahme!$B$15</calculatedColumnFormula>
    </tableColumn>
    <tableColumn id="6" xr3:uid="{00000000-0010-0000-0200-000006000000}" name="Vertrieb" dataDxfId="65" totalsRowDxfId="64" dataCellStyle="Notiz">
      <calculatedColumnFormula>Festivalteilnahme!$B$16</calculatedColumnFormula>
    </tableColumn>
    <tableColumn id="7" xr3:uid="{00000000-0010-0000-0200-000007000000}" name="Filmart" dataDxfId="63" totalsRowDxfId="62" dataCellStyle="Notiz">
      <calculatedColumnFormula>Festivalteilnahme!$F$10</calculatedColumnFormula>
    </tableColumn>
    <tableColumn id="8" xr3:uid="{00000000-0010-0000-0200-000008000000}" name="Filmlänge" dataDxfId="61" totalsRowDxfId="60" dataCellStyle="Notiz">
      <calculatedColumnFormula>Festivalteilnahme!$F$11</calculatedColumnFormula>
    </tableColumn>
    <tableColumn id="9" xr3:uid="{00000000-0010-0000-0200-000009000000}" name="Fertigstellung" dataDxfId="59" totalsRowDxfId="58" dataCellStyle="Notiz">
      <calculatedColumnFormula>Festivalteilnahme!$B$11</calculatedColumnFormula>
    </tableColumn>
    <tableColumn id="10" xr3:uid="{00000000-0010-0000-0200-00000A000000}" name="Festivalverbreitungszeitraum von" dataDxfId="57" totalsRowDxfId="56" dataCellStyle="Notiz">
      <calculatedColumnFormula>Festivalteilnahme!$F$12&amp;"."&amp;Festivalteilnahme!$G$12</calculatedColumnFormula>
    </tableColumn>
    <tableColumn id="11" xr3:uid="{00000000-0010-0000-0200-00000B000000}" name="Festivalverbreitungszeitraum bis" dataDxfId="55" totalsRowDxfId="54" dataCellStyle="Notiz">
      <calculatedColumnFormula>Festivalteilnahme!$F$13&amp;"."&amp;Festivalteilnahme!$G$13</calculatedColumnFormula>
    </tableColumn>
    <tableColumn id="12" xr3:uid="{00000000-0010-0000-0200-00000C000000}" name="Festival" dataDxfId="53" totalsRowDxfId="52" dataCellStyle="Notiz">
      <calculatedColumnFormula>Festivalteilnahme!B24&amp;Festivalteilnahme!C24</calculatedColumnFormula>
    </tableColumn>
    <tableColumn id="13" xr3:uid="{00000000-0010-0000-0200-00000D000000}" name="Programmschiene/Sparte" dataDxfId="51" totalsRowDxfId="50" dataCellStyle="Notiz">
      <calculatedColumnFormula>Festivalteilnahme!E24</calculatedColumnFormula>
    </tableColumn>
    <tableColumn id="14" xr3:uid="{00000000-0010-0000-0200-00000E000000}" name="Anzahl Screenings Plan" totalsRowFunction="sum" dataDxfId="49" totalsRowDxfId="48" dataCellStyle="Notiz">
      <calculatedColumnFormula>Festivalteilnahme!F24</calculatedColumnFormula>
    </tableColumn>
    <tableColumn id="15" xr3:uid="{00000000-0010-0000-0200-00000F000000}" name="Anzahl Screenings Ist" totalsRowFunction="sum" dataDxfId="47" totalsRowDxfId="46" dataCellStyle="Gut">
      <calculatedColumnFormula>Festivalteilnahme!G24</calculatedColumnFormula>
    </tableColumn>
    <tableColumn id="16" xr3:uid="{00000000-0010-0000-0200-000010000000}" name="Preise" dataDxfId="45" totalsRowDxfId="44" dataCellStyle="Gut">
      <calculatedColumnFormula>Festivalteilnahme!K24</calculatedColumnFormula>
    </tableColumn>
    <tableColumn id="17" xr3:uid="{00000000-0010-0000-0200-000011000000}" name="Anzahl Besucher:innen" totalsRowFunction="sum" dataDxfId="43" totalsRowDxfId="42" dataCellStyle="Gut">
      <calculatedColumnFormula>Festivalteilnahme!L24</calculatedColumnFormula>
    </tableColumn>
    <tableColumn id="18" xr3:uid="{00000000-0010-0000-0200-000012000000}" name="Anteil Besucher:innen" totalsRowFunction="sum" dataDxfId="41" totalsRowDxfId="40" dataCellStyle="Prozent">
      <calculatedColumnFormula>Festivalteilnahme!M24</calculatedColumnFormula>
    </tableColumn>
  </tableColumns>
  <tableStyleInfo name="TableStyleLight1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3000000}" name="Tabelle57" displayName="Tabelle57" ref="A8:Q24" totalsRowCount="1" headerRowDxfId="39" dataDxfId="37" totalsRowDxfId="35" headerRowBorderDxfId="38" tableBorderDxfId="36" totalsRowBorderDxfId="34" headerRowCellStyle="Ausgabe" dataCellStyle="Gut">
  <autoFilter ref="A8:Q23" xr:uid="{00000000-0009-0000-0100-000006000000}"/>
  <tableColumns count="17">
    <tableColumn id="1" xr3:uid="{00000000-0010-0000-0300-000001000000}" name="Filmtitel" totalsRowLabel="Ergebnis" dataDxfId="33" totalsRowDxfId="32">
      <calculatedColumnFormula>Kinostart!A24</calculatedColumnFormula>
    </tableColumn>
    <tableColumn id="2" xr3:uid="{00000000-0010-0000-0300-000002000000}" name="Regie Vorname" dataDxfId="31" totalsRowDxfId="30" dataCellStyle="Notiz">
      <calculatedColumnFormula>Kinostart!$B$12</calculatedColumnFormula>
    </tableColumn>
    <tableColumn id="3" xr3:uid="{00000000-0010-0000-0300-000003000000}" name="Regie Nachname" dataDxfId="29" totalsRowDxfId="28" dataCellStyle="Notiz">
      <calculatedColumnFormula>Kinostart!$C$12</calculatedColumnFormula>
    </tableColumn>
    <tableColumn id="4" xr3:uid="{00000000-0010-0000-0300-000004000000}" name="Gender Regie" dataDxfId="27" totalsRowDxfId="26" dataCellStyle="Notiz">
      <calculatedColumnFormula>Kinostart!$B$13</calculatedColumnFormula>
    </tableColumn>
    <tableColumn id="5" xr3:uid="{00000000-0010-0000-0300-000005000000}" name="Produktionsfirma" dataDxfId="25" totalsRowDxfId="24" dataCellStyle="Notiz">
      <calculatedColumnFormula>Kinostart!$B$15</calculatedColumnFormula>
    </tableColumn>
    <tableColumn id="6" xr3:uid="{00000000-0010-0000-0300-000006000000}" name="Verleih" dataDxfId="23" totalsRowDxfId="22" dataCellStyle="Notiz">
      <calculatedColumnFormula>Kinostart!$B$16</calculatedColumnFormula>
    </tableColumn>
    <tableColumn id="7" xr3:uid="{00000000-0010-0000-0300-000007000000}" name="Filmart" dataDxfId="21" totalsRowDxfId="20" dataCellStyle="Notiz">
      <calculatedColumnFormula>Kinostart!$F$10</calculatedColumnFormula>
    </tableColumn>
    <tableColumn id="8" xr3:uid="{00000000-0010-0000-0300-000008000000}" name="Filmlänge" dataDxfId="19" totalsRowDxfId="18" dataCellStyle="Notiz">
      <calculatedColumnFormula>Kinostart!$F$11</calculatedColumnFormula>
    </tableColumn>
    <tableColumn id="9" xr3:uid="{00000000-0010-0000-0300-000009000000}" name="Fertigstellung" dataDxfId="17" totalsRowDxfId="16" dataCellStyle="Notiz">
      <calculatedColumnFormula>Kinostart!$B$11</calculatedColumnFormula>
    </tableColumn>
    <tableColumn id="10" xr3:uid="{00000000-0010-0000-0300-00000A000000}" name="Kinostartzeitraum von" dataDxfId="15" totalsRowDxfId="14" dataCellStyle="Notiz">
      <calculatedColumnFormula>Kinostart!$F$12&amp;"."&amp;Kinostart!$G$12</calculatedColumnFormula>
    </tableColumn>
    <tableColumn id="11" xr3:uid="{00000000-0010-0000-0300-00000B000000}" name="Kinostartzeitraum bis" dataDxfId="13" totalsRowDxfId="12" dataCellStyle="Notiz">
      <calculatedColumnFormula>Kinostart!$F$13&amp;"."&amp;Kinostart!$G$13</calculatedColumnFormula>
    </tableColumn>
    <tableColumn id="12" xr3:uid="{00000000-0010-0000-0300-00000C000000}" name="Kino" dataDxfId="11" totalsRowDxfId="10" dataCellStyle="Notiz">
      <calculatedColumnFormula>Kinostart!B24&amp;Kinostart!C24</calculatedColumnFormula>
    </tableColumn>
    <tableColumn id="13" xr3:uid="{00000000-0010-0000-0300-00000D000000}" name="Bundesland" dataDxfId="9" totalsRowDxfId="8" dataCellStyle="Notiz">
      <calculatedColumnFormula>Kinostart!D24</calculatedColumnFormula>
    </tableColumn>
    <tableColumn id="14" xr3:uid="{00000000-0010-0000-0300-00000E000000}" name="Anzahl Vorstellungen Plan" totalsRowFunction="sum" dataDxfId="7" totalsRowDxfId="6" dataCellStyle="Notiz">
      <calculatedColumnFormula>Kinostart!F24</calculatedColumnFormula>
    </tableColumn>
    <tableColumn id="15" xr3:uid="{00000000-0010-0000-0300-00000F000000}" name="Anzahl Vorstellungen Ist" totalsRowFunction="sum" dataDxfId="5" totalsRowDxfId="4" dataCellStyle="Gut">
      <calculatedColumnFormula>Kinostart!G24</calculatedColumnFormula>
    </tableColumn>
    <tableColumn id="17" xr3:uid="{00000000-0010-0000-0300-000011000000}" name="Anzahl Besucher:innen" totalsRowFunction="sum" dataDxfId="3" totalsRowDxfId="2" dataCellStyle="Gut">
      <calculatedColumnFormula>Kinostart!K24</calculatedColumnFormula>
    </tableColumn>
    <tableColumn id="18" xr3:uid="{00000000-0010-0000-0300-000012000000}" name="Anteil Besucher:innen" totalsRowFunction="sum" dataDxfId="1" totalsRowDxfId="0" dataCellStyle="Prozent">
      <calculatedColumnFormula>Kinostart!L24</calculatedColumnFormula>
    </tableColumn>
  </tableColumns>
  <tableStyleInfo name="TableStyleLight1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4000000}" name="Tabelle2" displayName="Tabelle2" ref="A1:B179" totalsRowShown="0">
  <autoFilter ref="A1:B179" xr:uid="{00000000-0009-0000-0100-000002000000}"/>
  <sortState xmlns:xlrd2="http://schemas.microsoft.com/office/spreadsheetml/2017/richdata2" ref="A2:B179">
    <sortCondition ref="A1:A179"/>
  </sortState>
  <tableColumns count="2">
    <tableColumn id="1" xr3:uid="{00000000-0010-0000-0400-000001000000}" name="Kino"/>
    <tableColumn id="2" xr3:uid="{00000000-0010-0000-0400-000002000000}" name="Bundesland"/>
  </tableColumns>
  <tableStyleInfo name="TableStyleLight1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5000000}" name="Tabelle3" displayName="Tabelle3" ref="E1:F133" totalsRowShown="0">
  <autoFilter ref="E1:F133" xr:uid="{00000000-0009-0000-0100-000003000000}"/>
  <sortState xmlns:xlrd2="http://schemas.microsoft.com/office/spreadsheetml/2017/richdata2" ref="E2:F133">
    <sortCondition ref="E1:E133"/>
  </sortState>
  <tableColumns count="2">
    <tableColumn id="1" xr3:uid="{00000000-0010-0000-0500-000001000000}" name="Filmfestival"/>
    <tableColumn id="2" xr3:uid="{00000000-0010-0000-0500-000002000000}" name="Land"/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filmatlas.com/" TargetMode="Externa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filmaustria.com/kino-charts" TargetMode="External"/><Relationship Id="rId4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6"/>
  <sheetViews>
    <sheetView showGridLines="0" tabSelected="1" topLeftCell="A16" zoomScale="145" zoomScaleNormal="145" workbookViewId="0">
      <selection activeCell="C35" sqref="C35"/>
    </sheetView>
  </sheetViews>
  <sheetFormatPr baseColWidth="10" defaultColWidth="11.453125" defaultRowHeight="14.5" x14ac:dyDescent="0.35"/>
  <cols>
    <col min="1" max="1" width="38.81640625" style="1" bestFit="1" customWidth="1"/>
    <col min="2" max="2" width="21.1796875" style="1" customWidth="1"/>
    <col min="3" max="3" width="25.54296875" style="1" customWidth="1"/>
    <col min="4" max="4" width="16.26953125" style="1" bestFit="1" customWidth="1"/>
    <col min="5" max="5" width="39.54296875" style="1" bestFit="1" customWidth="1"/>
    <col min="6" max="6" width="32.54296875" style="1" bestFit="1" customWidth="1"/>
    <col min="7" max="7" width="32.54296875" style="1" customWidth="1"/>
    <col min="8" max="10" width="37.81640625" style="1" bestFit="1" customWidth="1"/>
    <col min="11" max="11" width="37.81640625" style="1" customWidth="1"/>
    <col min="12" max="12" width="26.1796875" style="1" bestFit="1" customWidth="1"/>
    <col min="13" max="13" width="24.26953125" style="1" bestFit="1" customWidth="1"/>
    <col min="14" max="16384" width="11.453125" style="1"/>
  </cols>
  <sheetData>
    <row r="1" spans="1:11" x14ac:dyDescent="0.35">
      <c r="E1" s="81" t="s">
        <v>443</v>
      </c>
      <c r="F1" s="82"/>
      <c r="G1" s="82"/>
      <c r="H1" s="83"/>
    </row>
    <row r="2" spans="1:11" ht="15" thickBot="1" x14ac:dyDescent="0.4">
      <c r="E2" s="84"/>
      <c r="F2" s="85"/>
      <c r="G2" s="85"/>
      <c r="H2" s="86"/>
    </row>
    <row r="3" spans="1:11" ht="15" thickBot="1" x14ac:dyDescent="0.4"/>
    <row r="4" spans="1:11" ht="19" thickBot="1" x14ac:dyDescent="0.5">
      <c r="C4" s="110" t="s">
        <v>233</v>
      </c>
      <c r="D4" s="111"/>
      <c r="E4" s="111"/>
      <c r="F4" s="111"/>
      <c r="G4" s="111"/>
      <c r="H4" s="112"/>
    </row>
    <row r="7" spans="1:11" ht="6" customHeight="1" thickBot="1" x14ac:dyDescent="0.4"/>
    <row r="8" spans="1:11" ht="15" thickBot="1" x14ac:dyDescent="0.4">
      <c r="A8" s="2" t="s">
        <v>17</v>
      </c>
      <c r="B8" s="25" t="s">
        <v>2</v>
      </c>
      <c r="C8" s="3" t="s">
        <v>18</v>
      </c>
      <c r="D8" s="26" t="s">
        <v>2</v>
      </c>
    </row>
    <row r="9" spans="1:11" ht="15" thickBot="1" x14ac:dyDescent="0.4"/>
    <row r="10" spans="1:11" ht="15" thickBot="1" x14ac:dyDescent="0.4">
      <c r="A10" s="4" t="s">
        <v>0</v>
      </c>
      <c r="B10" s="87" t="s">
        <v>20</v>
      </c>
      <c r="C10" s="88"/>
      <c r="D10" s="89"/>
      <c r="E10" s="5" t="s">
        <v>10</v>
      </c>
      <c r="F10" s="28" t="s">
        <v>428</v>
      </c>
      <c r="H10" s="6" t="s">
        <v>11</v>
      </c>
      <c r="I10" s="90" t="s">
        <v>12</v>
      </c>
      <c r="J10" s="91"/>
      <c r="K10" s="46"/>
    </row>
    <row r="11" spans="1:11" ht="15" thickBot="1" x14ac:dyDescent="0.4">
      <c r="A11" s="7" t="s">
        <v>4</v>
      </c>
      <c r="B11" s="96" t="s">
        <v>5</v>
      </c>
      <c r="C11" s="96"/>
      <c r="D11" s="97"/>
      <c r="E11" s="8" t="s">
        <v>13</v>
      </c>
      <c r="F11" s="29">
        <v>180</v>
      </c>
      <c r="G11" s="9"/>
      <c r="H11" s="10"/>
      <c r="I11" s="92"/>
      <c r="J11" s="93"/>
      <c r="K11" s="46"/>
    </row>
    <row r="12" spans="1:11" x14ac:dyDescent="0.35">
      <c r="A12" s="11" t="s">
        <v>1</v>
      </c>
      <c r="B12" s="27" t="s">
        <v>7</v>
      </c>
      <c r="C12" s="98" t="s">
        <v>6</v>
      </c>
      <c r="D12" s="99"/>
      <c r="E12" s="5" t="s">
        <v>227</v>
      </c>
      <c r="F12" s="30">
        <v>1</v>
      </c>
      <c r="G12" s="32">
        <v>2025</v>
      </c>
      <c r="H12" s="10"/>
      <c r="I12" s="92"/>
      <c r="J12" s="93"/>
      <c r="K12" s="46"/>
    </row>
    <row r="13" spans="1:11" ht="15" thickBot="1" x14ac:dyDescent="0.4">
      <c r="A13" s="11" t="s">
        <v>8</v>
      </c>
      <c r="B13" s="98" t="s">
        <v>218</v>
      </c>
      <c r="C13" s="98"/>
      <c r="D13" s="99"/>
      <c r="E13" s="12" t="s">
        <v>228</v>
      </c>
      <c r="F13" s="31">
        <v>12</v>
      </c>
      <c r="G13" s="33">
        <v>2025</v>
      </c>
      <c r="H13" s="10"/>
      <c r="I13" s="94"/>
      <c r="J13" s="95"/>
      <c r="K13" s="46"/>
    </row>
    <row r="14" spans="1:11" x14ac:dyDescent="0.35">
      <c r="A14" s="11" t="s">
        <v>440</v>
      </c>
      <c r="B14" s="106" t="s">
        <v>441</v>
      </c>
      <c r="C14" s="107"/>
      <c r="D14" s="108"/>
      <c r="E14" s="9"/>
      <c r="F14" s="9"/>
      <c r="G14" s="10"/>
      <c r="H14" s="9"/>
      <c r="I14" s="9"/>
      <c r="J14" s="46"/>
    </row>
    <row r="15" spans="1:11" x14ac:dyDescent="0.35">
      <c r="A15" s="11" t="s">
        <v>9</v>
      </c>
      <c r="B15" s="100" t="s">
        <v>429</v>
      </c>
      <c r="C15" s="98"/>
      <c r="D15" s="99"/>
      <c r="E15" s="9"/>
      <c r="F15" s="9"/>
      <c r="G15" s="9"/>
    </row>
    <row r="16" spans="1:11" ht="15" thickBot="1" x14ac:dyDescent="0.4">
      <c r="A16" s="13" t="s">
        <v>226</v>
      </c>
      <c r="B16" s="101" t="s">
        <v>430</v>
      </c>
      <c r="C16" s="102"/>
      <c r="D16" s="103"/>
      <c r="E16" s="9"/>
      <c r="F16" s="9"/>
      <c r="G16" s="9"/>
    </row>
    <row r="17" spans="1:13" ht="15" thickBot="1" x14ac:dyDescent="0.4">
      <c r="A17" s="14"/>
      <c r="B17" s="9"/>
      <c r="C17" s="9"/>
      <c r="D17" s="9"/>
      <c r="E17" s="9"/>
      <c r="F17" s="9"/>
      <c r="G17" s="9"/>
      <c r="J17" s="9"/>
    </row>
    <row r="18" spans="1:13" ht="15" thickBot="1" x14ac:dyDescent="0.4">
      <c r="A18" s="104" t="s">
        <v>14</v>
      </c>
      <c r="B18" s="105"/>
      <c r="C18" s="15"/>
      <c r="D18" s="104" t="s">
        <v>16</v>
      </c>
      <c r="E18" s="105"/>
      <c r="F18" s="16"/>
      <c r="G18" s="17"/>
    </row>
    <row r="19" spans="1:13" ht="15" thickBot="1" x14ac:dyDescent="0.4">
      <c r="A19" s="9"/>
      <c r="B19" s="9"/>
      <c r="C19" s="9"/>
      <c r="D19" s="104" t="s">
        <v>15</v>
      </c>
      <c r="E19" s="105"/>
      <c r="F19" s="18"/>
      <c r="H19" s="9"/>
      <c r="I19" s="9"/>
      <c r="J19" s="9"/>
      <c r="K19" s="9"/>
      <c r="L19" s="9"/>
      <c r="M19" s="9"/>
    </row>
    <row r="20" spans="1:13" ht="15" thickBot="1" x14ac:dyDescent="0.4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</row>
    <row r="21" spans="1:13" ht="15" thickBot="1" x14ac:dyDescent="0.4">
      <c r="A21" s="6" t="s">
        <v>431</v>
      </c>
      <c r="B21" s="78" t="s">
        <v>433</v>
      </c>
      <c r="C21" s="79"/>
      <c r="D21" s="79"/>
      <c r="E21" s="79"/>
      <c r="F21" s="79"/>
      <c r="G21" s="79"/>
      <c r="H21" s="80"/>
      <c r="I21" s="9"/>
      <c r="J21" s="9"/>
      <c r="K21" s="9"/>
      <c r="L21" s="9"/>
      <c r="M21" s="9"/>
    </row>
    <row r="22" spans="1:13" ht="15" thickBot="1" x14ac:dyDescent="0.4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</row>
    <row r="23" spans="1:13" ht="15" thickBot="1" x14ac:dyDescent="0.4">
      <c r="A23" s="19" t="s">
        <v>0</v>
      </c>
      <c r="B23" s="20" t="s">
        <v>230</v>
      </c>
      <c r="C23" s="20" t="s">
        <v>229</v>
      </c>
      <c r="D23" s="20" t="s">
        <v>225</v>
      </c>
      <c r="E23" s="20" t="s">
        <v>417</v>
      </c>
      <c r="F23" s="20" t="s">
        <v>235</v>
      </c>
      <c r="G23" s="20" t="s">
        <v>236</v>
      </c>
      <c r="H23" s="20" t="s">
        <v>213</v>
      </c>
      <c r="I23" s="20" t="s">
        <v>214</v>
      </c>
      <c r="J23" s="20" t="s">
        <v>215</v>
      </c>
      <c r="K23" s="20" t="s">
        <v>231</v>
      </c>
      <c r="L23" s="20" t="s">
        <v>24</v>
      </c>
      <c r="M23" s="21" t="s">
        <v>232</v>
      </c>
    </row>
    <row r="24" spans="1:13" x14ac:dyDescent="0.35">
      <c r="A24" s="43" t="str">
        <f>$B$10</f>
        <v>Titel</v>
      </c>
      <c r="B24" s="34" t="s">
        <v>329</v>
      </c>
      <c r="C24" s="34"/>
      <c r="D24" s="35" t="str">
        <f>IFERROR(VLOOKUP(Tabelle42[[#This Row],[Filmfestival lt. Liste]],Tabelle3[],2,FALSE),"")</f>
        <v>CHN</v>
      </c>
      <c r="E24" s="34" t="s">
        <v>416</v>
      </c>
      <c r="F24" s="34">
        <v>2</v>
      </c>
      <c r="G24" s="36">
        <v>2</v>
      </c>
      <c r="H24" s="36" t="s">
        <v>216</v>
      </c>
      <c r="I24" s="36" t="s">
        <v>216</v>
      </c>
      <c r="J24" s="36" t="s">
        <v>216</v>
      </c>
      <c r="K24" s="36" t="s">
        <v>432</v>
      </c>
      <c r="L24" s="36">
        <v>100</v>
      </c>
      <c r="M24" s="50">
        <f>Tabelle42[[#This Row],[Anzahl Besucher:innen]]/Tabelle42[[#Totals],[Anzahl Besucher:innen]]</f>
        <v>1</v>
      </c>
    </row>
    <row r="25" spans="1:13" x14ac:dyDescent="0.35">
      <c r="A25" s="44" t="str">
        <f t="shared" ref="A25:A40" si="0">$B$10</f>
        <v>Titel</v>
      </c>
      <c r="B25" s="34"/>
      <c r="C25" s="37"/>
      <c r="D25" s="38" t="str">
        <f>IFERROR(VLOOKUP(Tabelle42[[#This Row],[Filmfestival lt. Liste]],Tabelle3[],2,FALSE),"")</f>
        <v/>
      </c>
      <c r="E25" s="37"/>
      <c r="F25" s="37"/>
      <c r="G25" s="39"/>
      <c r="H25" s="39"/>
      <c r="I25" s="39"/>
      <c r="J25" s="39"/>
      <c r="K25" s="39"/>
      <c r="L25" s="39"/>
      <c r="M25" s="51">
        <f>Tabelle42[[#This Row],[Anzahl Besucher:innen]]/Tabelle42[[#Totals],[Anzahl Besucher:innen]]</f>
        <v>0</v>
      </c>
    </row>
    <row r="26" spans="1:13" x14ac:dyDescent="0.35">
      <c r="A26" s="44" t="str">
        <f t="shared" si="0"/>
        <v>Titel</v>
      </c>
      <c r="B26" s="34"/>
      <c r="C26" s="37"/>
      <c r="D26" s="38" t="str">
        <f>IFERROR(VLOOKUP(Tabelle42[[#This Row],[Filmfestival lt. Liste]],Tabelle3[],2,FALSE),"")</f>
        <v/>
      </c>
      <c r="E26" s="37"/>
      <c r="F26" s="37"/>
      <c r="G26" s="39"/>
      <c r="H26" s="39"/>
      <c r="I26" s="39"/>
      <c r="J26" s="39"/>
      <c r="K26" s="39"/>
      <c r="L26" s="39"/>
      <c r="M26" s="51">
        <f>Tabelle42[[#This Row],[Anzahl Besucher:innen]]/Tabelle42[[#Totals],[Anzahl Besucher:innen]]</f>
        <v>0</v>
      </c>
    </row>
    <row r="27" spans="1:13" x14ac:dyDescent="0.35">
      <c r="A27" s="44" t="str">
        <f t="shared" si="0"/>
        <v>Titel</v>
      </c>
      <c r="B27" s="34"/>
      <c r="C27" s="37"/>
      <c r="D27" s="38" t="str">
        <f>IFERROR(VLOOKUP(Tabelle42[[#This Row],[Filmfestival lt. Liste]],Tabelle3[],2,FALSE),"")</f>
        <v/>
      </c>
      <c r="E27" s="37"/>
      <c r="F27" s="37"/>
      <c r="G27" s="39"/>
      <c r="H27" s="39"/>
      <c r="I27" s="39"/>
      <c r="J27" s="39"/>
      <c r="K27" s="39"/>
      <c r="L27" s="39"/>
      <c r="M27" s="51">
        <f>Tabelle42[[#This Row],[Anzahl Besucher:innen]]/Tabelle42[[#Totals],[Anzahl Besucher:innen]]</f>
        <v>0</v>
      </c>
    </row>
    <row r="28" spans="1:13" x14ac:dyDescent="0.35">
      <c r="A28" s="44" t="str">
        <f t="shared" si="0"/>
        <v>Titel</v>
      </c>
      <c r="B28" s="34"/>
      <c r="C28" s="37"/>
      <c r="D28" s="38" t="str">
        <f>IFERROR(VLOOKUP(Tabelle42[[#This Row],[Filmfestival lt. Liste]],Tabelle3[],2,FALSE),"")</f>
        <v/>
      </c>
      <c r="E28" s="37"/>
      <c r="F28" s="37"/>
      <c r="G28" s="39"/>
      <c r="H28" s="39"/>
      <c r="I28" s="39"/>
      <c r="J28" s="39"/>
      <c r="K28" s="39"/>
      <c r="L28" s="39"/>
      <c r="M28" s="51">
        <f>Tabelle42[[#This Row],[Anzahl Besucher:innen]]/Tabelle42[[#Totals],[Anzahl Besucher:innen]]</f>
        <v>0</v>
      </c>
    </row>
    <row r="29" spans="1:13" x14ac:dyDescent="0.35">
      <c r="A29" s="44" t="str">
        <f t="shared" si="0"/>
        <v>Titel</v>
      </c>
      <c r="B29" s="34"/>
      <c r="C29" s="37"/>
      <c r="D29" s="38" t="str">
        <f>IFERROR(VLOOKUP(Tabelle42[[#This Row],[Filmfestival lt. Liste]],Tabelle3[],2,FALSE),"")</f>
        <v/>
      </c>
      <c r="E29" s="37"/>
      <c r="F29" s="37"/>
      <c r="G29" s="39"/>
      <c r="H29" s="39"/>
      <c r="I29" s="39"/>
      <c r="J29" s="39"/>
      <c r="K29" s="39"/>
      <c r="L29" s="39"/>
      <c r="M29" s="51">
        <f>Tabelle42[[#This Row],[Anzahl Besucher:innen]]/Tabelle42[[#Totals],[Anzahl Besucher:innen]]</f>
        <v>0</v>
      </c>
    </row>
    <row r="30" spans="1:13" x14ac:dyDescent="0.35">
      <c r="A30" s="44" t="str">
        <f t="shared" si="0"/>
        <v>Titel</v>
      </c>
      <c r="B30" s="34"/>
      <c r="C30" s="37"/>
      <c r="D30" s="38" t="str">
        <f>IFERROR(VLOOKUP(Tabelle42[[#This Row],[Filmfestival lt. Liste]],Tabelle3[],2,FALSE),"")</f>
        <v/>
      </c>
      <c r="E30" s="37"/>
      <c r="F30" s="37"/>
      <c r="G30" s="39"/>
      <c r="H30" s="39"/>
      <c r="I30" s="39"/>
      <c r="J30" s="39"/>
      <c r="K30" s="39"/>
      <c r="L30" s="39"/>
      <c r="M30" s="51">
        <f>Tabelle42[[#This Row],[Anzahl Besucher:innen]]/Tabelle42[[#Totals],[Anzahl Besucher:innen]]</f>
        <v>0</v>
      </c>
    </row>
    <row r="31" spans="1:13" x14ac:dyDescent="0.35">
      <c r="A31" s="44" t="str">
        <f t="shared" si="0"/>
        <v>Titel</v>
      </c>
      <c r="B31" s="34"/>
      <c r="C31" s="37"/>
      <c r="D31" s="38" t="str">
        <f>IFERROR(VLOOKUP(Tabelle42[[#This Row],[Filmfestival lt. Liste]],Tabelle3[],2,FALSE),"")</f>
        <v/>
      </c>
      <c r="E31" s="37"/>
      <c r="F31" s="37"/>
      <c r="G31" s="39"/>
      <c r="H31" s="39"/>
      <c r="I31" s="39"/>
      <c r="J31" s="39"/>
      <c r="K31" s="39"/>
      <c r="L31" s="39"/>
      <c r="M31" s="51">
        <f>Tabelle42[[#This Row],[Anzahl Besucher:innen]]/Tabelle42[[#Totals],[Anzahl Besucher:innen]]</f>
        <v>0</v>
      </c>
    </row>
    <row r="32" spans="1:13" x14ac:dyDescent="0.35">
      <c r="A32" s="44" t="str">
        <f t="shared" si="0"/>
        <v>Titel</v>
      </c>
      <c r="B32" s="34"/>
      <c r="C32" s="37"/>
      <c r="D32" s="38" t="str">
        <f>IFERROR(VLOOKUP(Tabelle42[[#This Row],[Filmfestival lt. Liste]],Tabelle3[],2,FALSE),"")</f>
        <v/>
      </c>
      <c r="E32" s="37"/>
      <c r="F32" s="37"/>
      <c r="G32" s="39"/>
      <c r="H32" s="39"/>
      <c r="I32" s="39"/>
      <c r="J32" s="39"/>
      <c r="K32" s="39"/>
      <c r="L32" s="39"/>
      <c r="M32" s="51">
        <f>Tabelle42[[#This Row],[Anzahl Besucher:innen]]/Tabelle42[[#Totals],[Anzahl Besucher:innen]]</f>
        <v>0</v>
      </c>
    </row>
    <row r="33" spans="1:13" x14ac:dyDescent="0.35">
      <c r="A33" s="44" t="str">
        <f t="shared" si="0"/>
        <v>Titel</v>
      </c>
      <c r="B33" s="34"/>
      <c r="C33" s="37"/>
      <c r="D33" s="38" t="str">
        <f>IFERROR(VLOOKUP(Tabelle42[[#This Row],[Filmfestival lt. Liste]],Tabelle3[],2,FALSE),"")</f>
        <v/>
      </c>
      <c r="E33" s="37"/>
      <c r="F33" s="37"/>
      <c r="G33" s="39"/>
      <c r="H33" s="39"/>
      <c r="I33" s="39"/>
      <c r="J33" s="39"/>
      <c r="K33" s="39"/>
      <c r="L33" s="39"/>
      <c r="M33" s="51">
        <f>Tabelle42[[#This Row],[Anzahl Besucher:innen]]/Tabelle42[[#Totals],[Anzahl Besucher:innen]]</f>
        <v>0</v>
      </c>
    </row>
    <row r="34" spans="1:13" x14ac:dyDescent="0.35">
      <c r="A34" s="44" t="str">
        <f t="shared" si="0"/>
        <v>Titel</v>
      </c>
      <c r="B34" s="34"/>
      <c r="C34" s="37"/>
      <c r="D34" s="38" t="str">
        <f>IFERROR(VLOOKUP(Tabelle42[[#This Row],[Filmfestival lt. Liste]],Tabelle3[],2,FALSE),"")</f>
        <v/>
      </c>
      <c r="E34" s="37"/>
      <c r="F34" s="37"/>
      <c r="G34" s="39"/>
      <c r="H34" s="39"/>
      <c r="I34" s="39"/>
      <c r="J34" s="39"/>
      <c r="K34" s="39"/>
      <c r="L34" s="39"/>
      <c r="M34" s="51">
        <f>Tabelle42[[#This Row],[Anzahl Besucher:innen]]/Tabelle42[[#Totals],[Anzahl Besucher:innen]]</f>
        <v>0</v>
      </c>
    </row>
    <row r="35" spans="1:13" x14ac:dyDescent="0.35">
      <c r="A35" s="44" t="str">
        <f t="shared" si="0"/>
        <v>Titel</v>
      </c>
      <c r="B35" s="34"/>
      <c r="C35" s="37"/>
      <c r="D35" s="38" t="str">
        <f>IFERROR(VLOOKUP(Tabelle42[[#This Row],[Filmfestival lt. Liste]],Tabelle3[],2,FALSE),"")</f>
        <v/>
      </c>
      <c r="E35" s="37"/>
      <c r="F35" s="37"/>
      <c r="G35" s="39"/>
      <c r="H35" s="39"/>
      <c r="I35" s="39"/>
      <c r="J35" s="39"/>
      <c r="K35" s="39"/>
      <c r="L35" s="39"/>
      <c r="M35" s="51">
        <f>Tabelle42[[#This Row],[Anzahl Besucher:innen]]/Tabelle42[[#Totals],[Anzahl Besucher:innen]]</f>
        <v>0</v>
      </c>
    </row>
    <row r="36" spans="1:13" x14ac:dyDescent="0.35">
      <c r="A36" s="44" t="str">
        <f t="shared" si="0"/>
        <v>Titel</v>
      </c>
      <c r="B36" s="34"/>
      <c r="C36" s="37"/>
      <c r="D36" s="38" t="str">
        <f>IFERROR(VLOOKUP(Tabelle42[[#This Row],[Filmfestival lt. Liste]],Tabelle3[],2,FALSE),"")</f>
        <v/>
      </c>
      <c r="E36" s="37"/>
      <c r="F36" s="37"/>
      <c r="G36" s="39"/>
      <c r="H36" s="39"/>
      <c r="I36" s="39"/>
      <c r="J36" s="39"/>
      <c r="K36" s="39"/>
      <c r="L36" s="39"/>
      <c r="M36" s="51">
        <f>Tabelle42[[#This Row],[Anzahl Besucher:innen]]/Tabelle42[[#Totals],[Anzahl Besucher:innen]]</f>
        <v>0</v>
      </c>
    </row>
    <row r="37" spans="1:13" x14ac:dyDescent="0.35">
      <c r="A37" s="44" t="str">
        <f t="shared" si="0"/>
        <v>Titel</v>
      </c>
      <c r="B37" s="34"/>
      <c r="C37" s="37"/>
      <c r="D37" s="38" t="str">
        <f>IFERROR(VLOOKUP(Tabelle42[[#This Row],[Filmfestival lt. Liste]],Tabelle3[],2,FALSE),"")</f>
        <v/>
      </c>
      <c r="E37" s="37"/>
      <c r="F37" s="37"/>
      <c r="G37" s="39"/>
      <c r="H37" s="39"/>
      <c r="I37" s="39"/>
      <c r="J37" s="39"/>
      <c r="K37" s="39"/>
      <c r="L37" s="39"/>
      <c r="M37" s="51">
        <f>Tabelle42[[#This Row],[Anzahl Besucher:innen]]/Tabelle42[[#Totals],[Anzahl Besucher:innen]]</f>
        <v>0</v>
      </c>
    </row>
    <row r="38" spans="1:13" x14ac:dyDescent="0.35">
      <c r="A38" s="44" t="str">
        <f t="shared" si="0"/>
        <v>Titel</v>
      </c>
      <c r="B38" s="34"/>
      <c r="C38" s="37"/>
      <c r="D38" s="38" t="str">
        <f>IFERROR(VLOOKUP(Tabelle42[[#This Row],[Filmfestival lt. Liste]],Tabelle3[],2,FALSE),"")</f>
        <v/>
      </c>
      <c r="E38" s="37"/>
      <c r="F38" s="37"/>
      <c r="G38" s="39"/>
      <c r="H38" s="39"/>
      <c r="I38" s="39"/>
      <c r="J38" s="39"/>
      <c r="K38" s="39"/>
      <c r="L38" s="39"/>
      <c r="M38" s="51">
        <f>Tabelle42[[#This Row],[Anzahl Besucher:innen]]/Tabelle42[[#Totals],[Anzahl Besucher:innen]]</f>
        <v>0</v>
      </c>
    </row>
    <row r="39" spans="1:13" x14ac:dyDescent="0.35">
      <c r="A39" s="44" t="str">
        <f t="shared" si="0"/>
        <v>Titel</v>
      </c>
      <c r="B39" s="34"/>
      <c r="C39" s="37"/>
      <c r="D39" s="38" t="str">
        <f>IFERROR(VLOOKUP(Tabelle42[[#This Row],[Filmfestival lt. Liste]],Tabelle3[],2,FALSE),"")</f>
        <v/>
      </c>
      <c r="E39" s="37"/>
      <c r="F39" s="37"/>
      <c r="G39" s="39"/>
      <c r="H39" s="39"/>
      <c r="I39" s="39"/>
      <c r="J39" s="39"/>
      <c r="K39" s="39"/>
      <c r="L39" s="39"/>
      <c r="M39" s="51">
        <f>Tabelle42[[#This Row],[Anzahl Besucher:innen]]/Tabelle42[[#Totals],[Anzahl Besucher:innen]]</f>
        <v>0</v>
      </c>
    </row>
    <row r="40" spans="1:13" ht="15" thickBot="1" x14ac:dyDescent="0.4">
      <c r="A40" s="45" t="str">
        <f t="shared" si="0"/>
        <v>Titel</v>
      </c>
      <c r="B40" s="34"/>
      <c r="C40" s="40"/>
      <c r="D40" s="41" t="str">
        <f>IFERROR(VLOOKUP(Tabelle42[[#This Row],[Filmfestival lt. Liste]],Tabelle3[],2,FALSE),"")</f>
        <v/>
      </c>
      <c r="E40" s="40"/>
      <c r="F40" s="40"/>
      <c r="G40" s="42"/>
      <c r="H40" s="42"/>
      <c r="I40" s="42"/>
      <c r="J40" s="42"/>
      <c r="K40" s="42"/>
      <c r="L40" s="42"/>
      <c r="M40" s="52">
        <f>Tabelle42[[#This Row],[Anzahl Besucher:innen]]/Tabelle42[[#Totals],[Anzahl Besucher:innen]]</f>
        <v>0</v>
      </c>
    </row>
    <row r="41" spans="1:13" ht="15" thickTop="1" x14ac:dyDescent="0.35">
      <c r="A41" s="47" t="s">
        <v>221</v>
      </c>
      <c r="B41" s="48">
        <f>SUBTOTAL(103,Tabelle42[Filmfestival lt. Liste])</f>
        <v>1</v>
      </c>
      <c r="C41" s="48">
        <f>SUBTOTAL(103,Tabelle42[Sonstiges Festival])</f>
        <v>0</v>
      </c>
      <c r="D41" s="49"/>
      <c r="E41" s="48"/>
      <c r="F41" s="48">
        <f>SUBTOTAL(109,Tabelle42[Anzahl Screenings Plan])</f>
        <v>2</v>
      </c>
      <c r="G41" s="48">
        <f>SUBTOTAL(109,Tabelle42[Anzahl Screenings Ist])</f>
        <v>2</v>
      </c>
      <c r="H41" s="48"/>
      <c r="I41" s="48"/>
      <c r="J41" s="48"/>
      <c r="K41" s="48"/>
      <c r="L41" s="48">
        <f>SUBTOTAL(109,Tabelle42[Anzahl Besucher:innen])</f>
        <v>100</v>
      </c>
      <c r="M41" s="53">
        <f>SUBTOTAL(109,Tabelle42[Anteil Besucher:innen])</f>
        <v>1</v>
      </c>
    </row>
    <row r="42" spans="1:13" x14ac:dyDescent="0.35">
      <c r="D42" s="109"/>
      <c r="E42" s="109"/>
    </row>
    <row r="43" spans="1:13" x14ac:dyDescent="0.35">
      <c r="D43" s="109"/>
      <c r="E43" s="109"/>
    </row>
    <row r="44" spans="1:13" x14ac:dyDescent="0.35">
      <c r="D44" s="109"/>
      <c r="E44" s="109"/>
    </row>
    <row r="45" spans="1:13" x14ac:dyDescent="0.35">
      <c r="D45" s="109"/>
      <c r="E45" s="109"/>
    </row>
    <row r="46" spans="1:13" x14ac:dyDescent="0.35">
      <c r="D46" s="109"/>
      <c r="E46" s="109"/>
    </row>
    <row r="47" spans="1:13" x14ac:dyDescent="0.35">
      <c r="D47" s="109"/>
      <c r="E47" s="109"/>
    </row>
    <row r="48" spans="1:13" x14ac:dyDescent="0.35">
      <c r="D48" s="109"/>
      <c r="E48" s="109"/>
    </row>
    <row r="49" spans="4:5" x14ac:dyDescent="0.35">
      <c r="D49" s="109"/>
      <c r="E49" s="109"/>
    </row>
    <row r="50" spans="4:5" x14ac:dyDescent="0.35">
      <c r="D50" s="109"/>
      <c r="E50" s="109"/>
    </row>
    <row r="51" spans="4:5" x14ac:dyDescent="0.35">
      <c r="D51" s="109"/>
      <c r="E51" s="109"/>
    </row>
    <row r="52" spans="4:5" x14ac:dyDescent="0.35">
      <c r="D52" s="109"/>
      <c r="E52" s="109"/>
    </row>
    <row r="53" spans="4:5" x14ac:dyDescent="0.35">
      <c r="D53" s="109"/>
      <c r="E53" s="109"/>
    </row>
    <row r="54" spans="4:5" x14ac:dyDescent="0.35">
      <c r="D54" s="109"/>
      <c r="E54" s="109"/>
    </row>
    <row r="55" spans="4:5" x14ac:dyDescent="0.35">
      <c r="D55" s="109"/>
      <c r="E55" s="109"/>
    </row>
    <row r="56" spans="4:5" x14ac:dyDescent="0.35">
      <c r="D56" s="109"/>
      <c r="E56" s="109"/>
    </row>
  </sheetData>
  <sheetProtection selectLockedCells="1"/>
  <mergeCells count="29">
    <mergeCell ref="D54:E54"/>
    <mergeCell ref="D55:E55"/>
    <mergeCell ref="D56:E56"/>
    <mergeCell ref="C4:H4"/>
    <mergeCell ref="D48:E48"/>
    <mergeCell ref="D49:E49"/>
    <mergeCell ref="D50:E50"/>
    <mergeCell ref="D51:E51"/>
    <mergeCell ref="D52:E52"/>
    <mergeCell ref="D53:E53"/>
    <mergeCell ref="D42:E42"/>
    <mergeCell ref="D43:E43"/>
    <mergeCell ref="D44:E44"/>
    <mergeCell ref="D45:E45"/>
    <mergeCell ref="D46:E46"/>
    <mergeCell ref="D47:E47"/>
    <mergeCell ref="B21:H21"/>
    <mergeCell ref="E1:H2"/>
    <mergeCell ref="B10:D10"/>
    <mergeCell ref="I10:J13"/>
    <mergeCell ref="B11:D11"/>
    <mergeCell ref="C12:D12"/>
    <mergeCell ref="B13:D13"/>
    <mergeCell ref="B15:D15"/>
    <mergeCell ref="B16:D16"/>
    <mergeCell ref="A18:B18"/>
    <mergeCell ref="D18:E18"/>
    <mergeCell ref="D19:E19"/>
    <mergeCell ref="B14:D14"/>
  </mergeCells>
  <dataValidations count="6">
    <dataValidation type="list" allowBlank="1" showInputMessage="1" showErrorMessage="1" sqref="H24:J40" xr:uid="{00000000-0002-0000-0000-000000000000}">
      <formula1>"Vormittag bis 13:00 Uhr, Nachmittag zwischen 13:00 und 17:00 Uhr, Abend zwischen 17:00 und 22:00 Uhr, Nacht ab 22:00 Uhr"</formula1>
    </dataValidation>
    <dataValidation type="list" allowBlank="1" showInputMessage="1" showErrorMessage="1" sqref="F12:F13" xr:uid="{00000000-0002-0000-0000-000001000000}">
      <formula1>"1, 2, 3, 4, 5, 6, 7, 8, 9, 10, 11, 12"</formula1>
    </dataValidation>
    <dataValidation type="list" allowBlank="1" showInputMessage="1" showErrorMessage="1" sqref="F10" xr:uid="{00000000-0002-0000-0000-000002000000}">
      <formula1>"Animationsfilm, Dokumentarfilm, Experimental- und Avantgardefilm, Spielfilm"</formula1>
    </dataValidation>
    <dataValidation type="list" allowBlank="1" showInputMessage="1" showErrorMessage="1" sqref="B13" xr:uid="{00000000-0002-0000-0000-000003000000}">
      <formula1>"weiblich, männlich, inter, divers, offen, keine Angabe"</formula1>
    </dataValidation>
    <dataValidation type="list" allowBlank="1" showInputMessage="1" showErrorMessage="1" sqref="B14:D14" xr:uid="{00000000-0002-0000-0000-000004000000}">
      <formula1>"Ja,Nein"</formula1>
    </dataValidation>
    <dataValidation type="list" allowBlank="1" showInputMessage="1" showErrorMessage="1" sqref="G12:G13" xr:uid="{00000000-0002-0000-0000-000005000000}">
      <formula1>"2025,2026,2027,2028,2029,2030"</formula1>
    </dataValidation>
  </dataValidations>
  <hyperlinks>
    <hyperlink ref="B21" r:id="rId1" xr:uid="{00000000-0004-0000-0000-000000000000}"/>
  </hyperlinks>
  <pageMargins left="0.7" right="0.7" top="0.75" bottom="0.75" header="0.3" footer="0.3"/>
  <pageSetup paperSize="9" orientation="portrait" r:id="rId2"/>
  <drawing r:id="rId3"/>
  <tableParts count="1"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6000000}">
          <x14:formula1>
            <xm:f>Datensätze!$E$2:$E$133</xm:f>
          </x14:formula1>
          <xm:sqref>B24:B40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56"/>
  <sheetViews>
    <sheetView showGridLines="0" zoomScale="145" zoomScaleNormal="145" workbookViewId="0">
      <selection activeCell="B30" sqref="B29:B30"/>
    </sheetView>
  </sheetViews>
  <sheetFormatPr baseColWidth="10" defaultColWidth="11.453125" defaultRowHeight="14.5" x14ac:dyDescent="0.35"/>
  <cols>
    <col min="1" max="1" width="34.81640625" style="1" bestFit="1" customWidth="1"/>
    <col min="2" max="2" width="21.1796875" style="1" customWidth="1"/>
    <col min="3" max="3" width="25.54296875" style="1" customWidth="1"/>
    <col min="4" max="4" width="16.26953125" style="1" bestFit="1" customWidth="1"/>
    <col min="5" max="5" width="32.54296875" style="1" customWidth="1"/>
    <col min="6" max="6" width="32.54296875" style="1" bestFit="1" customWidth="1"/>
    <col min="7" max="7" width="32.54296875" style="1" customWidth="1"/>
    <col min="8" max="10" width="37.81640625" style="1" bestFit="1" customWidth="1"/>
    <col min="11" max="11" width="26.1796875" style="1" bestFit="1" customWidth="1"/>
    <col min="12" max="12" width="24.26953125" style="1" bestFit="1" customWidth="1"/>
    <col min="13" max="16384" width="11.453125" style="1"/>
  </cols>
  <sheetData>
    <row r="1" spans="1:10" x14ac:dyDescent="0.35">
      <c r="E1" s="81" t="s">
        <v>444</v>
      </c>
      <c r="F1" s="82"/>
      <c r="G1" s="82"/>
      <c r="H1" s="83"/>
    </row>
    <row r="2" spans="1:10" ht="15" thickBot="1" x14ac:dyDescent="0.4">
      <c r="E2" s="84"/>
      <c r="F2" s="85"/>
      <c r="G2" s="85"/>
      <c r="H2" s="86"/>
    </row>
    <row r="3" spans="1:10" ht="15" thickBot="1" x14ac:dyDescent="0.4"/>
    <row r="4" spans="1:10" ht="19" thickBot="1" x14ac:dyDescent="0.5">
      <c r="C4" s="110" t="s">
        <v>234</v>
      </c>
      <c r="D4" s="111"/>
      <c r="E4" s="111"/>
      <c r="F4" s="111"/>
      <c r="G4" s="111"/>
      <c r="H4" s="112"/>
    </row>
    <row r="7" spans="1:10" ht="6" customHeight="1" thickBot="1" x14ac:dyDescent="0.4"/>
    <row r="8" spans="1:10" ht="15" thickBot="1" x14ac:dyDescent="0.4">
      <c r="A8" s="2" t="s">
        <v>17</v>
      </c>
      <c r="B8" s="25" t="s">
        <v>2</v>
      </c>
      <c r="C8" s="3" t="s">
        <v>18</v>
      </c>
      <c r="D8" s="26" t="s">
        <v>2</v>
      </c>
    </row>
    <row r="9" spans="1:10" ht="15" thickBot="1" x14ac:dyDescent="0.4"/>
    <row r="10" spans="1:10" ht="15" thickBot="1" x14ac:dyDescent="0.4">
      <c r="A10" s="4" t="s">
        <v>0</v>
      </c>
      <c r="B10" s="88" t="s">
        <v>20</v>
      </c>
      <c r="C10" s="88"/>
      <c r="D10" s="89"/>
      <c r="E10" s="5" t="s">
        <v>10</v>
      </c>
      <c r="F10" s="28" t="s">
        <v>437</v>
      </c>
      <c r="H10" s="6" t="s">
        <v>11</v>
      </c>
      <c r="I10" s="113" t="s">
        <v>12</v>
      </c>
      <c r="J10" s="114"/>
    </row>
    <row r="11" spans="1:10" ht="15" thickBot="1" x14ac:dyDescent="0.4">
      <c r="A11" s="7" t="s">
        <v>4</v>
      </c>
      <c r="B11" s="96" t="s">
        <v>5</v>
      </c>
      <c r="C11" s="96"/>
      <c r="D11" s="97"/>
      <c r="E11" s="8" t="s">
        <v>13</v>
      </c>
      <c r="F11" s="29">
        <v>90</v>
      </c>
      <c r="G11" s="9"/>
      <c r="H11" s="10"/>
      <c r="I11" s="115"/>
      <c r="J11" s="116"/>
    </row>
    <row r="12" spans="1:10" x14ac:dyDescent="0.35">
      <c r="A12" s="11" t="s">
        <v>1</v>
      </c>
      <c r="B12" s="27" t="s">
        <v>7</v>
      </c>
      <c r="C12" s="98" t="s">
        <v>6</v>
      </c>
      <c r="D12" s="99"/>
      <c r="E12" s="5" t="s">
        <v>222</v>
      </c>
      <c r="F12" s="30">
        <v>12</v>
      </c>
      <c r="G12" s="32">
        <v>2025</v>
      </c>
      <c r="H12" s="10"/>
      <c r="I12" s="115"/>
      <c r="J12" s="116"/>
    </row>
    <row r="13" spans="1:10" ht="15" thickBot="1" x14ac:dyDescent="0.4">
      <c r="A13" s="11" t="s">
        <v>8</v>
      </c>
      <c r="B13" s="98" t="s">
        <v>218</v>
      </c>
      <c r="C13" s="98"/>
      <c r="D13" s="99"/>
      <c r="E13" s="12" t="s">
        <v>223</v>
      </c>
      <c r="F13" s="31">
        <v>4</v>
      </c>
      <c r="G13" s="33">
        <v>2026</v>
      </c>
      <c r="H13" s="10"/>
      <c r="I13" s="117"/>
      <c r="J13" s="118"/>
    </row>
    <row r="14" spans="1:10" x14ac:dyDescent="0.35">
      <c r="A14" s="11" t="s">
        <v>440</v>
      </c>
      <c r="B14" s="106" t="s">
        <v>441</v>
      </c>
      <c r="C14" s="107"/>
      <c r="D14" s="108"/>
      <c r="E14" s="9"/>
      <c r="F14" s="9"/>
      <c r="G14" s="9"/>
      <c r="H14" s="10"/>
      <c r="I14" s="46"/>
      <c r="J14" s="46"/>
    </row>
    <row r="15" spans="1:10" x14ac:dyDescent="0.35">
      <c r="A15" s="11" t="s">
        <v>9</v>
      </c>
      <c r="B15" s="98" t="s">
        <v>3</v>
      </c>
      <c r="C15" s="98"/>
      <c r="D15" s="99"/>
      <c r="E15" s="9"/>
      <c r="F15" s="9"/>
      <c r="G15" s="9"/>
    </row>
    <row r="16" spans="1:10" ht="15" thickBot="1" x14ac:dyDescent="0.4">
      <c r="A16" s="13" t="s">
        <v>19</v>
      </c>
      <c r="B16" s="102" t="s">
        <v>3</v>
      </c>
      <c r="C16" s="102"/>
      <c r="D16" s="103"/>
      <c r="E16" s="9"/>
      <c r="F16" s="9"/>
      <c r="G16" s="9"/>
    </row>
    <row r="17" spans="1:12" ht="15" thickBot="1" x14ac:dyDescent="0.4">
      <c r="A17" s="14"/>
      <c r="B17" s="9"/>
      <c r="C17" s="9"/>
      <c r="D17" s="9"/>
      <c r="E17" s="9"/>
      <c r="F17" s="9"/>
      <c r="G17" s="9"/>
    </row>
    <row r="18" spans="1:12" ht="15" thickBot="1" x14ac:dyDescent="0.4">
      <c r="A18" s="104" t="s">
        <v>14</v>
      </c>
      <c r="B18" s="105"/>
      <c r="C18" s="15"/>
      <c r="D18" s="104" t="s">
        <v>16</v>
      </c>
      <c r="E18" s="105"/>
      <c r="F18" s="16"/>
      <c r="G18" s="17"/>
    </row>
    <row r="19" spans="1:12" ht="15" thickBot="1" x14ac:dyDescent="0.4">
      <c r="A19" s="9"/>
      <c r="B19" s="9"/>
      <c r="C19" s="9"/>
      <c r="D19" s="104" t="s">
        <v>15</v>
      </c>
      <c r="E19" s="105"/>
      <c r="F19" s="18"/>
      <c r="H19" s="9"/>
      <c r="I19" s="9"/>
      <c r="J19" s="9"/>
      <c r="K19" s="9"/>
      <c r="L19" s="9"/>
    </row>
    <row r="20" spans="1:12" ht="15" thickBot="1" x14ac:dyDescent="0.4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</row>
    <row r="21" spans="1:12" ht="15" thickBot="1" x14ac:dyDescent="0.4">
      <c r="A21" s="6" t="s">
        <v>439</v>
      </c>
      <c r="B21" s="78" t="s">
        <v>438</v>
      </c>
      <c r="C21" s="79"/>
      <c r="D21" s="79"/>
      <c r="E21" s="79"/>
      <c r="F21" s="79"/>
      <c r="G21" s="79"/>
      <c r="H21" s="80"/>
      <c r="I21" s="9"/>
      <c r="J21" s="9"/>
      <c r="K21" s="9"/>
      <c r="L21" s="9"/>
    </row>
    <row r="22" spans="1:12" ht="15" thickBot="1" x14ac:dyDescent="0.4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</row>
    <row r="23" spans="1:12" ht="15" thickBot="1" x14ac:dyDescent="0.4">
      <c r="A23" s="19" t="s">
        <v>0</v>
      </c>
      <c r="B23" s="20" t="s">
        <v>21</v>
      </c>
      <c r="C23" s="20" t="s">
        <v>25</v>
      </c>
      <c r="D23" s="20" t="s">
        <v>22</v>
      </c>
      <c r="E23" s="20" t="s">
        <v>23</v>
      </c>
      <c r="F23" s="20" t="s">
        <v>219</v>
      </c>
      <c r="G23" s="20" t="s">
        <v>220</v>
      </c>
      <c r="H23" s="20" t="s">
        <v>213</v>
      </c>
      <c r="I23" s="20" t="s">
        <v>214</v>
      </c>
      <c r="J23" s="20" t="s">
        <v>215</v>
      </c>
      <c r="K23" s="20" t="s">
        <v>24</v>
      </c>
      <c r="L23" s="21" t="s">
        <v>232</v>
      </c>
    </row>
    <row r="24" spans="1:12" x14ac:dyDescent="0.35">
      <c r="A24" s="43" t="str">
        <f>$B$10</f>
        <v>Titel</v>
      </c>
      <c r="B24" s="34" t="s">
        <v>166</v>
      </c>
      <c r="C24" s="34"/>
      <c r="D24" s="35" t="str">
        <f>IFERROR(VLOOKUP(Kinostart!B24,Tabelle2[],2,),"")</f>
        <v>Niederösterreich</v>
      </c>
      <c r="E24" s="34" t="s">
        <v>217</v>
      </c>
      <c r="F24" s="34">
        <v>5</v>
      </c>
      <c r="G24" s="36">
        <v>4</v>
      </c>
      <c r="H24" s="36" t="s">
        <v>216</v>
      </c>
      <c r="I24" s="36" t="s">
        <v>216</v>
      </c>
      <c r="J24" s="36" t="s">
        <v>216</v>
      </c>
      <c r="K24" s="36">
        <v>70</v>
      </c>
      <c r="L24" s="50">
        <f>Tabelle4[[#This Row],[Anzahl Besucher:innen]]/Tabelle4[[#Totals],[Anzahl Besucher:innen]]</f>
        <v>1</v>
      </c>
    </row>
    <row r="25" spans="1:12" x14ac:dyDescent="0.35">
      <c r="A25" s="44" t="str">
        <f t="shared" ref="A25:A40" si="0">$B$10</f>
        <v>Titel</v>
      </c>
      <c r="B25" s="37"/>
      <c r="C25" s="37"/>
      <c r="D25" s="38" t="str">
        <f>IFERROR(VLOOKUP(Kinostart!B25,Tabelle2[],2,),"")</f>
        <v/>
      </c>
      <c r="E25" s="37"/>
      <c r="F25" s="37"/>
      <c r="G25" s="39"/>
      <c r="H25" s="39"/>
      <c r="I25" s="39"/>
      <c r="J25" s="39"/>
      <c r="K25" s="39"/>
      <c r="L25" s="51">
        <f>Tabelle4[[#This Row],[Anzahl Besucher:innen]]/Tabelle4[[#Totals],[Anzahl Besucher:innen]]</f>
        <v>0</v>
      </c>
    </row>
    <row r="26" spans="1:12" x14ac:dyDescent="0.35">
      <c r="A26" s="44" t="str">
        <f t="shared" si="0"/>
        <v>Titel</v>
      </c>
      <c r="B26" s="37"/>
      <c r="C26" s="37"/>
      <c r="D26" s="38" t="str">
        <f>IFERROR(VLOOKUP(Kinostart!B26,Tabelle2[],2,),"")</f>
        <v/>
      </c>
      <c r="E26" s="37"/>
      <c r="F26" s="37"/>
      <c r="G26" s="39"/>
      <c r="H26" s="39"/>
      <c r="I26" s="39"/>
      <c r="J26" s="39"/>
      <c r="K26" s="39"/>
      <c r="L26" s="51">
        <f>Tabelle4[[#This Row],[Anzahl Besucher:innen]]/Tabelle4[[#Totals],[Anzahl Besucher:innen]]</f>
        <v>0</v>
      </c>
    </row>
    <row r="27" spans="1:12" x14ac:dyDescent="0.35">
      <c r="A27" s="44" t="str">
        <f t="shared" si="0"/>
        <v>Titel</v>
      </c>
      <c r="B27" s="37"/>
      <c r="C27" s="37"/>
      <c r="D27" s="38" t="str">
        <f>IFERROR(VLOOKUP(Kinostart!B27,Tabelle2[],2,),"")</f>
        <v/>
      </c>
      <c r="E27" s="37"/>
      <c r="F27" s="37"/>
      <c r="G27" s="39"/>
      <c r="H27" s="39"/>
      <c r="I27" s="39"/>
      <c r="J27" s="39"/>
      <c r="K27" s="39"/>
      <c r="L27" s="51">
        <f>Tabelle4[[#This Row],[Anzahl Besucher:innen]]/Tabelle4[[#Totals],[Anzahl Besucher:innen]]</f>
        <v>0</v>
      </c>
    </row>
    <row r="28" spans="1:12" x14ac:dyDescent="0.35">
      <c r="A28" s="44" t="str">
        <f t="shared" si="0"/>
        <v>Titel</v>
      </c>
      <c r="B28" s="37"/>
      <c r="C28" s="37"/>
      <c r="D28" s="38" t="str">
        <f>IFERROR(VLOOKUP(Kinostart!B28,Tabelle2[],2,),"")</f>
        <v/>
      </c>
      <c r="E28" s="37"/>
      <c r="F28" s="37"/>
      <c r="G28" s="39"/>
      <c r="H28" s="39"/>
      <c r="I28" s="39"/>
      <c r="J28" s="39"/>
      <c r="K28" s="39"/>
      <c r="L28" s="51">
        <f>Tabelle4[[#This Row],[Anzahl Besucher:innen]]/Tabelle4[[#Totals],[Anzahl Besucher:innen]]</f>
        <v>0</v>
      </c>
    </row>
    <row r="29" spans="1:12" x14ac:dyDescent="0.35">
      <c r="A29" s="44" t="str">
        <f t="shared" si="0"/>
        <v>Titel</v>
      </c>
      <c r="B29" s="37"/>
      <c r="C29" s="37"/>
      <c r="D29" s="38" t="str">
        <f>IFERROR(VLOOKUP(Kinostart!B29,Tabelle2[],2,),"")</f>
        <v/>
      </c>
      <c r="E29" s="37"/>
      <c r="F29" s="37"/>
      <c r="G29" s="39"/>
      <c r="H29" s="39"/>
      <c r="I29" s="39"/>
      <c r="J29" s="39"/>
      <c r="K29" s="39"/>
      <c r="L29" s="51">
        <f>Tabelle4[[#This Row],[Anzahl Besucher:innen]]/Tabelle4[[#Totals],[Anzahl Besucher:innen]]</f>
        <v>0</v>
      </c>
    </row>
    <row r="30" spans="1:12" x14ac:dyDescent="0.35">
      <c r="A30" s="44" t="str">
        <f t="shared" si="0"/>
        <v>Titel</v>
      </c>
      <c r="B30" s="37"/>
      <c r="C30" s="37"/>
      <c r="D30" s="38" t="str">
        <f>IFERROR(VLOOKUP(Kinostart!B30,Tabelle2[],2,),"")</f>
        <v/>
      </c>
      <c r="E30" s="37"/>
      <c r="F30" s="37"/>
      <c r="G30" s="39"/>
      <c r="H30" s="39"/>
      <c r="I30" s="39"/>
      <c r="J30" s="39"/>
      <c r="K30" s="39"/>
      <c r="L30" s="51">
        <f>Tabelle4[[#This Row],[Anzahl Besucher:innen]]/Tabelle4[[#Totals],[Anzahl Besucher:innen]]</f>
        <v>0</v>
      </c>
    </row>
    <row r="31" spans="1:12" x14ac:dyDescent="0.35">
      <c r="A31" s="44" t="str">
        <f t="shared" si="0"/>
        <v>Titel</v>
      </c>
      <c r="B31" s="37"/>
      <c r="C31" s="37"/>
      <c r="D31" s="38" t="str">
        <f>IFERROR(VLOOKUP(Kinostart!B31,Tabelle2[],2,),"")</f>
        <v/>
      </c>
      <c r="E31" s="37"/>
      <c r="F31" s="37"/>
      <c r="G31" s="39"/>
      <c r="H31" s="39"/>
      <c r="I31" s="39"/>
      <c r="J31" s="39"/>
      <c r="K31" s="39"/>
      <c r="L31" s="51">
        <f>Tabelle4[[#This Row],[Anzahl Besucher:innen]]/Tabelle4[[#Totals],[Anzahl Besucher:innen]]</f>
        <v>0</v>
      </c>
    </row>
    <row r="32" spans="1:12" x14ac:dyDescent="0.35">
      <c r="A32" s="44" t="str">
        <f t="shared" si="0"/>
        <v>Titel</v>
      </c>
      <c r="B32" s="37"/>
      <c r="C32" s="37"/>
      <c r="D32" s="38" t="str">
        <f>IFERROR(VLOOKUP(Kinostart!B32,Tabelle2[],2,),"")</f>
        <v/>
      </c>
      <c r="E32" s="37"/>
      <c r="F32" s="37"/>
      <c r="G32" s="39"/>
      <c r="H32" s="39"/>
      <c r="I32" s="39"/>
      <c r="J32" s="39"/>
      <c r="K32" s="39"/>
      <c r="L32" s="51">
        <f>Tabelle4[[#This Row],[Anzahl Besucher:innen]]/Tabelle4[[#Totals],[Anzahl Besucher:innen]]</f>
        <v>0</v>
      </c>
    </row>
    <row r="33" spans="1:12" x14ac:dyDescent="0.35">
      <c r="A33" s="44" t="str">
        <f t="shared" si="0"/>
        <v>Titel</v>
      </c>
      <c r="B33" s="37"/>
      <c r="C33" s="37"/>
      <c r="D33" s="38" t="str">
        <f>IFERROR(VLOOKUP(Kinostart!B33,Tabelle2[],2,),"")</f>
        <v/>
      </c>
      <c r="E33" s="37"/>
      <c r="F33" s="37"/>
      <c r="G33" s="39"/>
      <c r="H33" s="39"/>
      <c r="I33" s="39"/>
      <c r="J33" s="39"/>
      <c r="K33" s="39"/>
      <c r="L33" s="51">
        <f>Tabelle4[[#This Row],[Anzahl Besucher:innen]]/Tabelle4[[#Totals],[Anzahl Besucher:innen]]</f>
        <v>0</v>
      </c>
    </row>
    <row r="34" spans="1:12" x14ac:dyDescent="0.35">
      <c r="A34" s="44" t="str">
        <f t="shared" si="0"/>
        <v>Titel</v>
      </c>
      <c r="B34" s="37"/>
      <c r="C34" s="37"/>
      <c r="D34" s="38" t="str">
        <f>IFERROR(VLOOKUP(Kinostart!B34,Tabelle2[],2,),"")</f>
        <v/>
      </c>
      <c r="E34" s="37"/>
      <c r="F34" s="37"/>
      <c r="G34" s="39"/>
      <c r="H34" s="39"/>
      <c r="I34" s="39"/>
      <c r="J34" s="39"/>
      <c r="K34" s="39"/>
      <c r="L34" s="51">
        <f>Tabelle4[[#This Row],[Anzahl Besucher:innen]]/Tabelle4[[#Totals],[Anzahl Besucher:innen]]</f>
        <v>0</v>
      </c>
    </row>
    <row r="35" spans="1:12" x14ac:dyDescent="0.35">
      <c r="A35" s="44" t="str">
        <f t="shared" si="0"/>
        <v>Titel</v>
      </c>
      <c r="B35" s="37"/>
      <c r="C35" s="37"/>
      <c r="D35" s="38" t="str">
        <f>IFERROR(VLOOKUP(Kinostart!B35,Tabelle2[],2,),"")</f>
        <v/>
      </c>
      <c r="E35" s="37"/>
      <c r="F35" s="37"/>
      <c r="G35" s="39"/>
      <c r="H35" s="39"/>
      <c r="I35" s="39"/>
      <c r="J35" s="39"/>
      <c r="K35" s="39"/>
      <c r="L35" s="51">
        <f>Tabelle4[[#This Row],[Anzahl Besucher:innen]]/Tabelle4[[#Totals],[Anzahl Besucher:innen]]</f>
        <v>0</v>
      </c>
    </row>
    <row r="36" spans="1:12" x14ac:dyDescent="0.35">
      <c r="A36" s="44" t="str">
        <f t="shared" si="0"/>
        <v>Titel</v>
      </c>
      <c r="B36" s="37"/>
      <c r="C36" s="37"/>
      <c r="D36" s="38" t="str">
        <f>IFERROR(VLOOKUP(Kinostart!B36,Tabelle2[],2,),"")</f>
        <v/>
      </c>
      <c r="E36" s="37"/>
      <c r="F36" s="37"/>
      <c r="G36" s="39"/>
      <c r="H36" s="39"/>
      <c r="I36" s="39"/>
      <c r="J36" s="39"/>
      <c r="K36" s="39"/>
      <c r="L36" s="51">
        <f>Tabelle4[[#This Row],[Anzahl Besucher:innen]]/Tabelle4[[#Totals],[Anzahl Besucher:innen]]</f>
        <v>0</v>
      </c>
    </row>
    <row r="37" spans="1:12" x14ac:dyDescent="0.35">
      <c r="A37" s="44" t="str">
        <f t="shared" si="0"/>
        <v>Titel</v>
      </c>
      <c r="B37" s="37"/>
      <c r="C37" s="37"/>
      <c r="D37" s="38" t="str">
        <f>IFERROR(VLOOKUP(Kinostart!B37,Tabelle2[],2,),"")</f>
        <v/>
      </c>
      <c r="E37" s="37"/>
      <c r="F37" s="37"/>
      <c r="G37" s="39"/>
      <c r="H37" s="39"/>
      <c r="I37" s="39"/>
      <c r="J37" s="39"/>
      <c r="K37" s="39"/>
      <c r="L37" s="51">
        <f>Tabelle4[[#This Row],[Anzahl Besucher:innen]]/Tabelle4[[#Totals],[Anzahl Besucher:innen]]</f>
        <v>0</v>
      </c>
    </row>
    <row r="38" spans="1:12" x14ac:dyDescent="0.35">
      <c r="A38" s="44" t="str">
        <f t="shared" si="0"/>
        <v>Titel</v>
      </c>
      <c r="B38" s="37"/>
      <c r="C38" s="37"/>
      <c r="D38" s="38" t="str">
        <f>IFERROR(VLOOKUP(Kinostart!B38,Tabelle2[],2,),"")</f>
        <v/>
      </c>
      <c r="E38" s="37"/>
      <c r="F38" s="37"/>
      <c r="G38" s="39"/>
      <c r="H38" s="39"/>
      <c r="I38" s="39"/>
      <c r="J38" s="39"/>
      <c r="K38" s="39"/>
      <c r="L38" s="51">
        <f>Tabelle4[[#This Row],[Anzahl Besucher:innen]]/Tabelle4[[#Totals],[Anzahl Besucher:innen]]</f>
        <v>0</v>
      </c>
    </row>
    <row r="39" spans="1:12" x14ac:dyDescent="0.35">
      <c r="A39" s="44" t="str">
        <f t="shared" si="0"/>
        <v>Titel</v>
      </c>
      <c r="B39" s="37"/>
      <c r="C39" s="37"/>
      <c r="D39" s="38" t="str">
        <f>IFERROR(VLOOKUP(Kinostart!B39,Tabelle2[],2,),"")</f>
        <v/>
      </c>
      <c r="E39" s="37"/>
      <c r="F39" s="37"/>
      <c r="G39" s="39"/>
      <c r="H39" s="39"/>
      <c r="I39" s="39"/>
      <c r="J39" s="39"/>
      <c r="K39" s="39"/>
      <c r="L39" s="51">
        <f>Tabelle4[[#This Row],[Anzahl Besucher:innen]]/Tabelle4[[#Totals],[Anzahl Besucher:innen]]</f>
        <v>0</v>
      </c>
    </row>
    <row r="40" spans="1:12" ht="15" thickBot="1" x14ac:dyDescent="0.4">
      <c r="A40" s="45" t="str">
        <f t="shared" si="0"/>
        <v>Titel</v>
      </c>
      <c r="B40" s="40"/>
      <c r="C40" s="40"/>
      <c r="D40" s="41" t="str">
        <f>IFERROR(VLOOKUP(Kinostart!B40,Tabelle2[],2,),"")</f>
        <v/>
      </c>
      <c r="E40" s="40"/>
      <c r="F40" s="40"/>
      <c r="G40" s="42"/>
      <c r="H40" s="42"/>
      <c r="I40" s="42"/>
      <c r="J40" s="42"/>
      <c r="K40" s="42"/>
      <c r="L40" s="52">
        <f>Tabelle4[[#This Row],[Anzahl Besucher:innen]]/Tabelle4[[#Totals],[Anzahl Besucher:innen]]</f>
        <v>0</v>
      </c>
    </row>
    <row r="41" spans="1:12" ht="15" thickTop="1" x14ac:dyDescent="0.35">
      <c r="A41" s="22" t="s">
        <v>221</v>
      </c>
      <c r="B41" s="23">
        <f>SUBTOTAL(103,Tabelle4[Kino])</f>
        <v>1</v>
      </c>
      <c r="C41" s="23">
        <f>SUBTOTAL(103,Tabelle4[Sonstiges Kino])</f>
        <v>0</v>
      </c>
      <c r="D41" s="24"/>
      <c r="E41" s="23"/>
      <c r="F41" s="23">
        <f>SUBTOTAL(109,Tabelle4[Anzahl Vorstellungen Plan])</f>
        <v>5</v>
      </c>
      <c r="G41" s="23">
        <f>SUBTOTAL(109,Tabelle4[Anzahl Vorstellungen Ist])</f>
        <v>4</v>
      </c>
      <c r="H41" s="23"/>
      <c r="I41" s="23"/>
      <c r="J41" s="23"/>
      <c r="K41" s="23">
        <f>SUBTOTAL(109,Tabelle4[Anzahl Besucher:innen])</f>
        <v>70</v>
      </c>
      <c r="L41" s="77">
        <f>SUBTOTAL(109,Tabelle4[Anteil Besucher:innen])</f>
        <v>1</v>
      </c>
    </row>
    <row r="42" spans="1:12" x14ac:dyDescent="0.35">
      <c r="D42" s="109"/>
      <c r="E42" s="109"/>
    </row>
    <row r="43" spans="1:12" x14ac:dyDescent="0.35">
      <c r="D43" s="109"/>
      <c r="E43" s="109"/>
    </row>
    <row r="44" spans="1:12" x14ac:dyDescent="0.35">
      <c r="D44" s="109"/>
      <c r="E44" s="109"/>
    </row>
    <row r="45" spans="1:12" x14ac:dyDescent="0.35">
      <c r="D45" s="109"/>
      <c r="E45" s="109"/>
    </row>
    <row r="46" spans="1:12" x14ac:dyDescent="0.35">
      <c r="D46" s="109"/>
      <c r="E46" s="109"/>
    </row>
    <row r="47" spans="1:12" x14ac:dyDescent="0.35">
      <c r="D47" s="109"/>
      <c r="E47" s="109"/>
    </row>
    <row r="48" spans="1:12" x14ac:dyDescent="0.35">
      <c r="D48" s="109"/>
      <c r="E48" s="109"/>
    </row>
    <row r="49" spans="4:5" x14ac:dyDescent="0.35">
      <c r="D49" s="109"/>
      <c r="E49" s="109"/>
    </row>
    <row r="50" spans="4:5" x14ac:dyDescent="0.35">
      <c r="D50" s="109"/>
      <c r="E50" s="109"/>
    </row>
    <row r="51" spans="4:5" x14ac:dyDescent="0.35">
      <c r="D51" s="109"/>
      <c r="E51" s="109"/>
    </row>
    <row r="52" spans="4:5" x14ac:dyDescent="0.35">
      <c r="D52" s="109"/>
      <c r="E52" s="109"/>
    </row>
    <row r="53" spans="4:5" x14ac:dyDescent="0.35">
      <c r="D53" s="109"/>
      <c r="E53" s="109"/>
    </row>
    <row r="54" spans="4:5" x14ac:dyDescent="0.35">
      <c r="D54" s="109"/>
      <c r="E54" s="109"/>
    </row>
    <row r="55" spans="4:5" x14ac:dyDescent="0.35">
      <c r="D55" s="109"/>
      <c r="E55" s="109"/>
    </row>
    <row r="56" spans="4:5" x14ac:dyDescent="0.35">
      <c r="D56" s="109"/>
      <c r="E56" s="109"/>
    </row>
  </sheetData>
  <sheetProtection selectLockedCells="1"/>
  <mergeCells count="29">
    <mergeCell ref="B14:D14"/>
    <mergeCell ref="I10:J13"/>
    <mergeCell ref="E1:H2"/>
    <mergeCell ref="C4:H4"/>
    <mergeCell ref="B13:D13"/>
    <mergeCell ref="B10:D10"/>
    <mergeCell ref="B11:D11"/>
    <mergeCell ref="C12:D12"/>
    <mergeCell ref="D56:E56"/>
    <mergeCell ref="D46:E46"/>
    <mergeCell ref="D47:E47"/>
    <mergeCell ref="D48:E48"/>
    <mergeCell ref="D49:E49"/>
    <mergeCell ref="D50:E50"/>
    <mergeCell ref="D51:E51"/>
    <mergeCell ref="D52:E52"/>
    <mergeCell ref="D53:E53"/>
    <mergeCell ref="D54:E54"/>
    <mergeCell ref="D55:E55"/>
    <mergeCell ref="D42:E42"/>
    <mergeCell ref="D43:E43"/>
    <mergeCell ref="D44:E44"/>
    <mergeCell ref="D45:E45"/>
    <mergeCell ref="B15:D15"/>
    <mergeCell ref="B16:D16"/>
    <mergeCell ref="D18:E18"/>
    <mergeCell ref="A18:B18"/>
    <mergeCell ref="B21:H21"/>
    <mergeCell ref="D19:E19"/>
  </mergeCells>
  <dataValidations count="8">
    <dataValidation type="list" allowBlank="1" showInputMessage="1" showErrorMessage="1" sqref="B13" xr:uid="{00000000-0002-0000-0100-000000000000}">
      <formula1>"weiblich, männlich, inter, divers, offen, keine Angabe"</formula1>
    </dataValidation>
    <dataValidation type="list" allowBlank="1" showInputMessage="1" showErrorMessage="1" sqref="F10" xr:uid="{00000000-0002-0000-0100-000001000000}">
      <formula1>"Animationsfilm, Dokumentarfilm, Experimental- und Avantgardefilm, Spielfilm"</formula1>
    </dataValidation>
    <dataValidation type="list" allowBlank="1" showInputMessage="1" showErrorMessage="1" sqref="F12:F13" xr:uid="{00000000-0002-0000-0100-000002000000}">
      <formula1>"1, 2, 3, 4, 5, 6, 7, 8, 9, 10, 11, 12"</formula1>
    </dataValidation>
    <dataValidation type="list" allowBlank="1" showInputMessage="1" showErrorMessage="1" sqref="E24:E40" xr:uid="{00000000-0002-0000-0100-000003000000}">
      <formula1>"klein (bis zu 50 Plätze), mittel (zwischen 51 und 100 Plätze), groß (mehr als 101 Plätze)"</formula1>
    </dataValidation>
    <dataValidation type="list" allowBlank="1" showInputMessage="1" showErrorMessage="1" sqref="H24:J40" xr:uid="{00000000-0002-0000-0100-000004000000}">
      <formula1>"Vormittag bis 13:00 Uhr, Nachmittag zwischen 13:00 und 17:00 Uhr, Abend zwischen 17:00 und 22:00 Uhr, Nacht ab 22:00 Uhr"</formula1>
    </dataValidation>
    <dataValidation type="list" allowBlank="1" showInputMessage="1" showErrorMessage="1" sqref="G12:G13" xr:uid="{00000000-0002-0000-0100-000005000000}">
      <formula1>"2025,2026,2027,2028,2029,2030"</formula1>
    </dataValidation>
    <dataValidation type="list" allowBlank="1" showInputMessage="1" showErrorMessage="1" sqref="B14:D14" xr:uid="{00000000-0002-0000-0100-000006000000}">
      <formula1>"Ja, Nein"</formula1>
    </dataValidation>
    <dataValidation allowBlank="1" showInputMessage="1" showErrorMessage="1" sqref="G14" xr:uid="{00000000-0002-0000-0100-000007000000}"/>
  </dataValidations>
  <hyperlinks>
    <hyperlink ref="B21" r:id="rId1" xr:uid="{00000000-0004-0000-0100-000000000000}"/>
  </hyperlinks>
  <pageMargins left="0.7" right="0.7" top="0.78740157499999996" bottom="0.78740157499999996" header="0.3" footer="0.3"/>
  <pageSetup paperSize="9" orientation="portrait" r:id="rId2"/>
  <drawing r:id="rId3"/>
  <tableParts count="1"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8000000}">
          <x14:formula1>
            <xm:f>Datensätze!$A$2:$A$179</xm:f>
          </x14:formula1>
          <xm:sqref>B24:B40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24"/>
  <sheetViews>
    <sheetView showGridLines="0" zoomScale="190" zoomScaleNormal="190" workbookViewId="0">
      <selection activeCell="B6" sqref="B6"/>
    </sheetView>
  </sheetViews>
  <sheetFormatPr baseColWidth="10" defaultColWidth="10.81640625" defaultRowHeight="14.5" x14ac:dyDescent="0.35"/>
  <cols>
    <col min="1" max="1" width="25.54296875" style="54" customWidth="1"/>
    <col min="2" max="2" width="23.453125" style="54" customWidth="1"/>
    <col min="3" max="3" width="25.54296875" style="54" customWidth="1"/>
    <col min="4" max="5" width="19.54296875" style="54" customWidth="1"/>
    <col min="6" max="6" width="23.81640625" style="54" customWidth="1"/>
    <col min="7" max="7" width="20.453125" style="54" customWidth="1"/>
    <col min="8" max="8" width="21.26953125" style="54" customWidth="1"/>
    <col min="9" max="9" width="13.26953125" style="54" bestFit="1" customWidth="1"/>
    <col min="10" max="10" width="14.1796875" style="54" customWidth="1"/>
    <col min="11" max="11" width="30.54296875" style="54" customWidth="1"/>
    <col min="12" max="12" width="29.81640625" style="54" customWidth="1"/>
    <col min="13" max="13" width="25.7265625" style="54" customWidth="1"/>
    <col min="14" max="14" width="24.1796875" style="54" customWidth="1"/>
    <col min="15" max="15" width="21.81640625" style="54" customWidth="1"/>
    <col min="16" max="16" width="20.26953125" style="54" customWidth="1"/>
    <col min="17" max="17" width="18.453125" style="54" customWidth="1"/>
    <col min="18" max="18" width="21.81640625" style="54" customWidth="1"/>
    <col min="19" max="19" width="21.1796875" style="54" customWidth="1"/>
    <col min="20" max="16384" width="10.81640625" style="54"/>
  </cols>
  <sheetData>
    <row r="1" spans="1:19" ht="14.5" customHeight="1" x14ac:dyDescent="0.35">
      <c r="C1" s="81" t="s">
        <v>418</v>
      </c>
      <c r="D1" s="82"/>
      <c r="E1" s="82"/>
      <c r="F1" s="82"/>
      <c r="G1" s="82"/>
      <c r="H1" s="83"/>
    </row>
    <row r="2" spans="1:19" ht="15" thickBot="1" x14ac:dyDescent="0.4">
      <c r="C2" s="84"/>
      <c r="D2" s="85"/>
      <c r="E2" s="85"/>
      <c r="F2" s="85"/>
      <c r="G2" s="85"/>
      <c r="H2" s="86"/>
    </row>
    <row r="3" spans="1:19" ht="15" thickBot="1" x14ac:dyDescent="0.4">
      <c r="C3" s="1"/>
      <c r="D3" s="1"/>
      <c r="E3" s="1"/>
      <c r="F3" s="1"/>
      <c r="G3" s="1"/>
      <c r="H3" s="1"/>
      <c r="I3" s="1"/>
      <c r="J3" s="1"/>
    </row>
    <row r="4" spans="1:19" ht="19" customHeight="1" x14ac:dyDescent="0.35">
      <c r="C4" s="119" t="s">
        <v>233</v>
      </c>
      <c r="D4" s="120"/>
      <c r="E4" s="120"/>
      <c r="F4" s="120"/>
      <c r="G4" s="120"/>
      <c r="H4" s="120"/>
      <c r="I4" s="120"/>
      <c r="J4" s="121"/>
    </row>
    <row r="5" spans="1:19" ht="15" thickBot="1" x14ac:dyDescent="0.4">
      <c r="C5" s="122"/>
      <c r="D5" s="123"/>
      <c r="E5" s="123"/>
      <c r="F5" s="123"/>
      <c r="G5" s="123"/>
      <c r="H5" s="123"/>
      <c r="I5" s="123"/>
      <c r="J5" s="124"/>
      <c r="K5" s="1"/>
      <c r="L5" s="1"/>
      <c r="M5" s="1"/>
    </row>
    <row r="8" spans="1:19" ht="15" thickBot="1" x14ac:dyDescent="0.4">
      <c r="A8" s="55" t="s">
        <v>0</v>
      </c>
      <c r="B8" s="56" t="s">
        <v>419</v>
      </c>
      <c r="C8" s="56" t="s">
        <v>420</v>
      </c>
      <c r="D8" s="56" t="s">
        <v>8</v>
      </c>
      <c r="E8" s="56" t="s">
        <v>442</v>
      </c>
      <c r="F8" s="56" t="s">
        <v>421</v>
      </c>
      <c r="G8" s="56" t="s">
        <v>422</v>
      </c>
      <c r="H8" s="56" t="s">
        <v>10</v>
      </c>
      <c r="I8" s="56" t="s">
        <v>423</v>
      </c>
      <c r="J8" s="56" t="s">
        <v>427</v>
      </c>
      <c r="K8" s="56" t="s">
        <v>424</v>
      </c>
      <c r="L8" s="56" t="s">
        <v>425</v>
      </c>
      <c r="M8" s="56" t="s">
        <v>426</v>
      </c>
      <c r="N8" s="56" t="s">
        <v>417</v>
      </c>
      <c r="O8" s="56" t="s">
        <v>235</v>
      </c>
      <c r="P8" s="56" t="s">
        <v>236</v>
      </c>
      <c r="Q8" s="56" t="s">
        <v>231</v>
      </c>
      <c r="R8" s="56" t="s">
        <v>24</v>
      </c>
      <c r="S8" s="57" t="s">
        <v>232</v>
      </c>
    </row>
    <row r="9" spans="1:19" x14ac:dyDescent="0.35">
      <c r="A9" s="58" t="str">
        <f>Festivalteilnahme!A24</f>
        <v>Titel</v>
      </c>
      <c r="B9" s="59" t="str">
        <f>Festivalteilnahme!$B$12</f>
        <v xml:space="preserve">Vorname </v>
      </c>
      <c r="C9" s="59" t="str">
        <f>Festivalteilnahme!$C$12</f>
        <v>Nachname</v>
      </c>
      <c r="D9" s="59" t="str">
        <f>Festivalteilnahme!$B$13</f>
        <v>inter</v>
      </c>
      <c r="E9" s="59" t="str">
        <f>Festivalteilnahme!$B$14</f>
        <v>Ja</v>
      </c>
      <c r="F9" s="59" t="str">
        <f>Festivalteilnahme!$B$15</f>
        <v>Name Produktionsfirma</v>
      </c>
      <c r="G9" s="59" t="str">
        <f>Festivalteilnahme!$B$16</f>
        <v>Name Vertrieb</v>
      </c>
      <c r="H9" s="59" t="str">
        <f>Festivalteilnahme!$F$10</f>
        <v>Dokumentarfilm</v>
      </c>
      <c r="I9" s="59">
        <f>Festivalteilnahme!$F$11</f>
        <v>180</v>
      </c>
      <c r="J9" s="59" t="str">
        <f>Festivalteilnahme!$B$11</f>
        <v>jjjj</v>
      </c>
      <c r="K9" s="59" t="str">
        <f>Festivalteilnahme!$F$12&amp;"."&amp;Festivalteilnahme!$G$12</f>
        <v>1.2025</v>
      </c>
      <c r="L9" s="59" t="str">
        <f>Festivalteilnahme!$F$13&amp;"."&amp;Festivalteilnahme!$G$13</f>
        <v>12.2025</v>
      </c>
      <c r="M9" s="59" t="str">
        <f>Festivalteilnahme!B24&amp;Festivalteilnahme!C24</f>
        <v>SHANGHAI , Shanghai International Film Festival</v>
      </c>
      <c r="N9" s="59" t="str">
        <f>Festivalteilnahme!E24</f>
        <v>Expanded Cinema</v>
      </c>
      <c r="O9" s="59">
        <f>Festivalteilnahme!F24</f>
        <v>2</v>
      </c>
      <c r="P9" s="60">
        <f>Festivalteilnahme!G24</f>
        <v>2</v>
      </c>
      <c r="Q9" s="60" t="str">
        <f>Festivalteilnahme!K24</f>
        <v>Special Jury Prize</v>
      </c>
      <c r="R9" s="60">
        <f>Festivalteilnahme!L24</f>
        <v>100</v>
      </c>
      <c r="S9" s="61">
        <f>Festivalteilnahme!M24</f>
        <v>1</v>
      </c>
    </row>
    <row r="10" spans="1:19" x14ac:dyDescent="0.35">
      <c r="A10" s="58" t="str">
        <f>Festivalteilnahme!A25</f>
        <v>Titel</v>
      </c>
      <c r="B10" s="59" t="str">
        <f>Festivalteilnahme!$B$12</f>
        <v xml:space="preserve">Vorname </v>
      </c>
      <c r="C10" s="59" t="str">
        <f>Festivalteilnahme!$C$12</f>
        <v>Nachname</v>
      </c>
      <c r="D10" s="59" t="str">
        <f>Festivalteilnahme!$B$13</f>
        <v>inter</v>
      </c>
      <c r="E10" s="59" t="str">
        <f>Festivalteilnahme!$B$14</f>
        <v>Ja</v>
      </c>
      <c r="F10" s="59" t="str">
        <f>Festivalteilnahme!$B$15</f>
        <v>Name Produktionsfirma</v>
      </c>
      <c r="G10" s="59" t="str">
        <f>Festivalteilnahme!$B$16</f>
        <v>Name Vertrieb</v>
      </c>
      <c r="H10" s="59" t="str">
        <f>Festivalteilnahme!$F$10</f>
        <v>Dokumentarfilm</v>
      </c>
      <c r="I10" s="59">
        <f>Festivalteilnahme!$F$11</f>
        <v>180</v>
      </c>
      <c r="J10" s="59" t="str">
        <f>Festivalteilnahme!$B$11</f>
        <v>jjjj</v>
      </c>
      <c r="K10" s="59" t="str">
        <f>Festivalteilnahme!$F$12&amp;"."&amp;Festivalteilnahme!$G$12</f>
        <v>1.2025</v>
      </c>
      <c r="L10" s="59" t="str">
        <f>Festivalteilnahme!$F$13&amp;"."&amp;Festivalteilnahme!$G$13</f>
        <v>12.2025</v>
      </c>
      <c r="M10" s="59" t="str">
        <f>Festivalteilnahme!B25&amp;Festivalteilnahme!C25</f>
        <v/>
      </c>
      <c r="N10" s="59">
        <f>Festivalteilnahme!E25</f>
        <v>0</v>
      </c>
      <c r="O10" s="59">
        <f>Festivalteilnahme!F25</f>
        <v>0</v>
      </c>
      <c r="P10" s="60">
        <f>Festivalteilnahme!G25</f>
        <v>0</v>
      </c>
      <c r="Q10" s="60">
        <f>Festivalteilnahme!K25</f>
        <v>0</v>
      </c>
      <c r="R10" s="60">
        <f>Festivalteilnahme!L25</f>
        <v>0</v>
      </c>
      <c r="S10" s="61">
        <f>Festivalteilnahme!M25</f>
        <v>0</v>
      </c>
    </row>
    <row r="11" spans="1:19" x14ac:dyDescent="0.35">
      <c r="A11" s="58" t="str">
        <f>Festivalteilnahme!A26</f>
        <v>Titel</v>
      </c>
      <c r="B11" s="59" t="str">
        <f>Festivalteilnahme!$B$12</f>
        <v xml:space="preserve">Vorname </v>
      </c>
      <c r="C11" s="59" t="str">
        <f>Festivalteilnahme!$C$12</f>
        <v>Nachname</v>
      </c>
      <c r="D11" s="59" t="str">
        <f>Festivalteilnahme!$B$13</f>
        <v>inter</v>
      </c>
      <c r="E11" s="59" t="str">
        <f>Festivalteilnahme!$B$14</f>
        <v>Ja</v>
      </c>
      <c r="F11" s="59" t="str">
        <f>Festivalteilnahme!$B$15</f>
        <v>Name Produktionsfirma</v>
      </c>
      <c r="G11" s="59" t="str">
        <f>Festivalteilnahme!$B$16</f>
        <v>Name Vertrieb</v>
      </c>
      <c r="H11" s="59" t="str">
        <f>Festivalteilnahme!$F$10</f>
        <v>Dokumentarfilm</v>
      </c>
      <c r="I11" s="59">
        <f>Festivalteilnahme!$F$11</f>
        <v>180</v>
      </c>
      <c r="J11" s="59" t="str">
        <f>Festivalteilnahme!$B$11</f>
        <v>jjjj</v>
      </c>
      <c r="K11" s="59" t="str">
        <f>Festivalteilnahme!$F$12&amp;"."&amp;Festivalteilnahme!$G$12</f>
        <v>1.2025</v>
      </c>
      <c r="L11" s="59" t="str">
        <f>Festivalteilnahme!$F$13&amp;"."&amp;Festivalteilnahme!$G$13</f>
        <v>12.2025</v>
      </c>
      <c r="M11" s="59" t="str">
        <f>Festivalteilnahme!B26&amp;Festivalteilnahme!C26</f>
        <v/>
      </c>
      <c r="N11" s="59">
        <f>Festivalteilnahme!E26</f>
        <v>0</v>
      </c>
      <c r="O11" s="59">
        <f>Festivalteilnahme!F26</f>
        <v>0</v>
      </c>
      <c r="P11" s="60">
        <f>Festivalteilnahme!G26</f>
        <v>0</v>
      </c>
      <c r="Q11" s="60">
        <f>Festivalteilnahme!K26</f>
        <v>0</v>
      </c>
      <c r="R11" s="60">
        <f>Festivalteilnahme!L26</f>
        <v>0</v>
      </c>
      <c r="S11" s="61">
        <f>Festivalteilnahme!M26</f>
        <v>0</v>
      </c>
    </row>
    <row r="12" spans="1:19" x14ac:dyDescent="0.35">
      <c r="A12" s="58" t="str">
        <f>Festivalteilnahme!A27</f>
        <v>Titel</v>
      </c>
      <c r="B12" s="59" t="str">
        <f>Festivalteilnahme!$B$12</f>
        <v xml:space="preserve">Vorname </v>
      </c>
      <c r="C12" s="59" t="str">
        <f>Festivalteilnahme!$C$12</f>
        <v>Nachname</v>
      </c>
      <c r="D12" s="59" t="str">
        <f>Festivalteilnahme!$B$13</f>
        <v>inter</v>
      </c>
      <c r="E12" s="59" t="str">
        <f>Festivalteilnahme!$B$14</f>
        <v>Ja</v>
      </c>
      <c r="F12" s="59" t="str">
        <f>Festivalteilnahme!$B$15</f>
        <v>Name Produktionsfirma</v>
      </c>
      <c r="G12" s="59" t="str">
        <f>Festivalteilnahme!$B$16</f>
        <v>Name Vertrieb</v>
      </c>
      <c r="H12" s="59" t="str">
        <f>Festivalteilnahme!$F$10</f>
        <v>Dokumentarfilm</v>
      </c>
      <c r="I12" s="59">
        <f>Festivalteilnahme!$F$11</f>
        <v>180</v>
      </c>
      <c r="J12" s="59" t="str">
        <f>Festivalteilnahme!$B$11</f>
        <v>jjjj</v>
      </c>
      <c r="K12" s="59" t="str">
        <f>Festivalteilnahme!$F$12&amp;"."&amp;Festivalteilnahme!$G$12</f>
        <v>1.2025</v>
      </c>
      <c r="L12" s="59" t="str">
        <f>Festivalteilnahme!$F$13&amp;"."&amp;Festivalteilnahme!$G$13</f>
        <v>12.2025</v>
      </c>
      <c r="M12" s="59" t="str">
        <f>Festivalteilnahme!B27&amp;Festivalteilnahme!C27</f>
        <v/>
      </c>
      <c r="N12" s="59">
        <f>Festivalteilnahme!E27</f>
        <v>0</v>
      </c>
      <c r="O12" s="59">
        <f>Festivalteilnahme!F27</f>
        <v>0</v>
      </c>
      <c r="P12" s="60">
        <f>Festivalteilnahme!G27</f>
        <v>0</v>
      </c>
      <c r="Q12" s="60">
        <f>Festivalteilnahme!K27</f>
        <v>0</v>
      </c>
      <c r="R12" s="60">
        <f>Festivalteilnahme!L27</f>
        <v>0</v>
      </c>
      <c r="S12" s="61">
        <f>Festivalteilnahme!M27</f>
        <v>0</v>
      </c>
    </row>
    <row r="13" spans="1:19" x14ac:dyDescent="0.35">
      <c r="A13" s="58" t="str">
        <f>Festivalteilnahme!A28</f>
        <v>Titel</v>
      </c>
      <c r="B13" s="59" t="str">
        <f>Festivalteilnahme!$B$12</f>
        <v xml:space="preserve">Vorname </v>
      </c>
      <c r="C13" s="59" t="str">
        <f>Festivalteilnahme!$C$12</f>
        <v>Nachname</v>
      </c>
      <c r="D13" s="59" t="str">
        <f>Festivalteilnahme!$B$13</f>
        <v>inter</v>
      </c>
      <c r="E13" s="59" t="str">
        <f>Festivalteilnahme!$B$14</f>
        <v>Ja</v>
      </c>
      <c r="F13" s="59" t="str">
        <f>Festivalteilnahme!$B$15</f>
        <v>Name Produktionsfirma</v>
      </c>
      <c r="G13" s="59" t="str">
        <f>Festivalteilnahme!$B$16</f>
        <v>Name Vertrieb</v>
      </c>
      <c r="H13" s="59" t="str">
        <f>Festivalteilnahme!$F$10</f>
        <v>Dokumentarfilm</v>
      </c>
      <c r="I13" s="59">
        <f>Festivalteilnahme!$F$11</f>
        <v>180</v>
      </c>
      <c r="J13" s="59" t="str">
        <f>Festivalteilnahme!$B$11</f>
        <v>jjjj</v>
      </c>
      <c r="K13" s="59" t="str">
        <f>Festivalteilnahme!$F$12&amp;"."&amp;Festivalteilnahme!$G$12</f>
        <v>1.2025</v>
      </c>
      <c r="L13" s="59" t="str">
        <f>Festivalteilnahme!$F$13&amp;"."&amp;Festivalteilnahme!$G$13</f>
        <v>12.2025</v>
      </c>
      <c r="M13" s="59" t="str">
        <f>Festivalteilnahme!B28&amp;Festivalteilnahme!C28</f>
        <v/>
      </c>
      <c r="N13" s="59">
        <f>Festivalteilnahme!E28</f>
        <v>0</v>
      </c>
      <c r="O13" s="59">
        <f>Festivalteilnahme!F28</f>
        <v>0</v>
      </c>
      <c r="P13" s="60">
        <f>Festivalteilnahme!G28</f>
        <v>0</v>
      </c>
      <c r="Q13" s="60">
        <f>Festivalteilnahme!K28</f>
        <v>0</v>
      </c>
      <c r="R13" s="60">
        <f>Festivalteilnahme!L28</f>
        <v>0</v>
      </c>
      <c r="S13" s="61">
        <f>Festivalteilnahme!M28</f>
        <v>0</v>
      </c>
    </row>
    <row r="14" spans="1:19" x14ac:dyDescent="0.35">
      <c r="A14" s="58" t="str">
        <f>Festivalteilnahme!A29</f>
        <v>Titel</v>
      </c>
      <c r="B14" s="59" t="str">
        <f>Festivalteilnahme!$B$12</f>
        <v xml:space="preserve">Vorname </v>
      </c>
      <c r="C14" s="59" t="str">
        <f>Festivalteilnahme!$C$12</f>
        <v>Nachname</v>
      </c>
      <c r="D14" s="59" t="str">
        <f>Festivalteilnahme!$B$13</f>
        <v>inter</v>
      </c>
      <c r="E14" s="59" t="str">
        <f>Festivalteilnahme!$B$14</f>
        <v>Ja</v>
      </c>
      <c r="F14" s="59" t="str">
        <f>Festivalteilnahme!$B$15</f>
        <v>Name Produktionsfirma</v>
      </c>
      <c r="G14" s="59" t="str">
        <f>Festivalteilnahme!$B$16</f>
        <v>Name Vertrieb</v>
      </c>
      <c r="H14" s="59" t="str">
        <f>Festivalteilnahme!$F$10</f>
        <v>Dokumentarfilm</v>
      </c>
      <c r="I14" s="59">
        <f>Festivalteilnahme!$F$11</f>
        <v>180</v>
      </c>
      <c r="J14" s="59" t="str">
        <f>Festivalteilnahme!$B$11</f>
        <v>jjjj</v>
      </c>
      <c r="K14" s="59" t="str">
        <f>Festivalteilnahme!$F$12&amp;"."&amp;Festivalteilnahme!$G$12</f>
        <v>1.2025</v>
      </c>
      <c r="L14" s="59" t="str">
        <f>Festivalteilnahme!$F$13&amp;"."&amp;Festivalteilnahme!$G$13</f>
        <v>12.2025</v>
      </c>
      <c r="M14" s="59" t="str">
        <f>Festivalteilnahme!B29&amp;Festivalteilnahme!C29</f>
        <v/>
      </c>
      <c r="N14" s="59">
        <f>Festivalteilnahme!E29</f>
        <v>0</v>
      </c>
      <c r="O14" s="59">
        <f>Festivalteilnahme!F29</f>
        <v>0</v>
      </c>
      <c r="P14" s="60">
        <f>Festivalteilnahme!G29</f>
        <v>0</v>
      </c>
      <c r="Q14" s="60">
        <f>Festivalteilnahme!K29</f>
        <v>0</v>
      </c>
      <c r="R14" s="60">
        <f>Festivalteilnahme!L29</f>
        <v>0</v>
      </c>
      <c r="S14" s="61">
        <f>Festivalteilnahme!M29</f>
        <v>0</v>
      </c>
    </row>
    <row r="15" spans="1:19" x14ac:dyDescent="0.35">
      <c r="A15" s="58" t="str">
        <f>Festivalteilnahme!A30</f>
        <v>Titel</v>
      </c>
      <c r="B15" s="59" t="str">
        <f>Festivalteilnahme!$B$12</f>
        <v xml:space="preserve">Vorname </v>
      </c>
      <c r="C15" s="59" t="str">
        <f>Festivalteilnahme!$C$12</f>
        <v>Nachname</v>
      </c>
      <c r="D15" s="59" t="str">
        <f>Festivalteilnahme!$B$13</f>
        <v>inter</v>
      </c>
      <c r="E15" s="59" t="str">
        <f>Festivalteilnahme!$B$14</f>
        <v>Ja</v>
      </c>
      <c r="F15" s="59" t="str">
        <f>Festivalteilnahme!$B$15</f>
        <v>Name Produktionsfirma</v>
      </c>
      <c r="G15" s="59" t="str">
        <f>Festivalteilnahme!$B$16</f>
        <v>Name Vertrieb</v>
      </c>
      <c r="H15" s="59" t="str">
        <f>Festivalteilnahme!$F$10</f>
        <v>Dokumentarfilm</v>
      </c>
      <c r="I15" s="59">
        <f>Festivalteilnahme!$F$11</f>
        <v>180</v>
      </c>
      <c r="J15" s="59" t="str">
        <f>Festivalteilnahme!$B$11</f>
        <v>jjjj</v>
      </c>
      <c r="K15" s="59" t="str">
        <f>Festivalteilnahme!$F$12&amp;"."&amp;Festivalteilnahme!$G$12</f>
        <v>1.2025</v>
      </c>
      <c r="L15" s="59" t="str">
        <f>Festivalteilnahme!$F$13&amp;"."&amp;Festivalteilnahme!$G$13</f>
        <v>12.2025</v>
      </c>
      <c r="M15" s="59" t="str">
        <f>Festivalteilnahme!B30&amp;Festivalteilnahme!C30</f>
        <v/>
      </c>
      <c r="N15" s="59">
        <f>Festivalteilnahme!E30</f>
        <v>0</v>
      </c>
      <c r="O15" s="59">
        <f>Festivalteilnahme!F30</f>
        <v>0</v>
      </c>
      <c r="P15" s="60">
        <f>Festivalteilnahme!G30</f>
        <v>0</v>
      </c>
      <c r="Q15" s="60">
        <f>Festivalteilnahme!K30</f>
        <v>0</v>
      </c>
      <c r="R15" s="60">
        <f>Festivalteilnahme!L30</f>
        <v>0</v>
      </c>
      <c r="S15" s="61">
        <f>Festivalteilnahme!M30</f>
        <v>0</v>
      </c>
    </row>
    <row r="16" spans="1:19" x14ac:dyDescent="0.35">
      <c r="A16" s="58" t="str">
        <f>Festivalteilnahme!A31</f>
        <v>Titel</v>
      </c>
      <c r="B16" s="59" t="str">
        <f>Festivalteilnahme!$B$12</f>
        <v xml:space="preserve">Vorname </v>
      </c>
      <c r="C16" s="59" t="str">
        <f>Festivalteilnahme!$C$12</f>
        <v>Nachname</v>
      </c>
      <c r="D16" s="59" t="str">
        <f>Festivalteilnahme!$B$13</f>
        <v>inter</v>
      </c>
      <c r="E16" s="59" t="str">
        <f>Festivalteilnahme!$B$14</f>
        <v>Ja</v>
      </c>
      <c r="F16" s="59" t="str">
        <f>Festivalteilnahme!$B$15</f>
        <v>Name Produktionsfirma</v>
      </c>
      <c r="G16" s="59" t="str">
        <f>Festivalteilnahme!$B$16</f>
        <v>Name Vertrieb</v>
      </c>
      <c r="H16" s="59" t="str">
        <f>Festivalteilnahme!$F$10</f>
        <v>Dokumentarfilm</v>
      </c>
      <c r="I16" s="59">
        <f>Festivalteilnahme!$F$11</f>
        <v>180</v>
      </c>
      <c r="J16" s="59" t="str">
        <f>Festivalteilnahme!$B$11</f>
        <v>jjjj</v>
      </c>
      <c r="K16" s="59" t="str">
        <f>Festivalteilnahme!$F$12&amp;"."&amp;Festivalteilnahme!$G$12</f>
        <v>1.2025</v>
      </c>
      <c r="L16" s="59" t="str">
        <f>Festivalteilnahme!$F$13&amp;"."&amp;Festivalteilnahme!$G$13</f>
        <v>12.2025</v>
      </c>
      <c r="M16" s="59" t="str">
        <f>Festivalteilnahme!B31&amp;Festivalteilnahme!C31</f>
        <v/>
      </c>
      <c r="N16" s="59">
        <f>Festivalteilnahme!E31</f>
        <v>0</v>
      </c>
      <c r="O16" s="59">
        <f>Festivalteilnahme!F31</f>
        <v>0</v>
      </c>
      <c r="P16" s="60">
        <f>Festivalteilnahme!G31</f>
        <v>0</v>
      </c>
      <c r="Q16" s="60">
        <f>Festivalteilnahme!K31</f>
        <v>0</v>
      </c>
      <c r="R16" s="60">
        <f>Festivalteilnahme!L31</f>
        <v>0</v>
      </c>
      <c r="S16" s="61">
        <f>Festivalteilnahme!M31</f>
        <v>0</v>
      </c>
    </row>
    <row r="17" spans="1:19" x14ac:dyDescent="0.35">
      <c r="A17" s="58" t="str">
        <f>Festivalteilnahme!A32</f>
        <v>Titel</v>
      </c>
      <c r="B17" s="59" t="str">
        <f>Festivalteilnahme!$B$12</f>
        <v xml:space="preserve">Vorname </v>
      </c>
      <c r="C17" s="59" t="str">
        <f>Festivalteilnahme!$C$12</f>
        <v>Nachname</v>
      </c>
      <c r="D17" s="59" t="str">
        <f>Festivalteilnahme!$B$13</f>
        <v>inter</v>
      </c>
      <c r="E17" s="59" t="str">
        <f>Festivalteilnahme!$B$14</f>
        <v>Ja</v>
      </c>
      <c r="F17" s="59" t="str">
        <f>Festivalteilnahme!$B$15</f>
        <v>Name Produktionsfirma</v>
      </c>
      <c r="G17" s="59" t="str">
        <f>Festivalteilnahme!$B$16</f>
        <v>Name Vertrieb</v>
      </c>
      <c r="H17" s="59" t="str">
        <f>Festivalteilnahme!$F$10</f>
        <v>Dokumentarfilm</v>
      </c>
      <c r="I17" s="59">
        <f>Festivalteilnahme!$F$11</f>
        <v>180</v>
      </c>
      <c r="J17" s="59" t="str">
        <f>Festivalteilnahme!$B$11</f>
        <v>jjjj</v>
      </c>
      <c r="K17" s="59" t="str">
        <f>Festivalteilnahme!$F$12&amp;"."&amp;Festivalteilnahme!$G$12</f>
        <v>1.2025</v>
      </c>
      <c r="L17" s="59" t="str">
        <f>Festivalteilnahme!$F$13&amp;"."&amp;Festivalteilnahme!$G$13</f>
        <v>12.2025</v>
      </c>
      <c r="M17" s="59" t="str">
        <f>Festivalteilnahme!B32&amp;Festivalteilnahme!C32</f>
        <v/>
      </c>
      <c r="N17" s="59">
        <f>Festivalteilnahme!E32</f>
        <v>0</v>
      </c>
      <c r="O17" s="59">
        <f>Festivalteilnahme!F32</f>
        <v>0</v>
      </c>
      <c r="P17" s="60">
        <f>Festivalteilnahme!G32</f>
        <v>0</v>
      </c>
      <c r="Q17" s="60">
        <f>Festivalteilnahme!K32</f>
        <v>0</v>
      </c>
      <c r="R17" s="60">
        <f>Festivalteilnahme!L32</f>
        <v>0</v>
      </c>
      <c r="S17" s="61">
        <f>Festivalteilnahme!M32</f>
        <v>0</v>
      </c>
    </row>
    <row r="18" spans="1:19" x14ac:dyDescent="0.35">
      <c r="A18" s="58" t="str">
        <f>Festivalteilnahme!A33</f>
        <v>Titel</v>
      </c>
      <c r="B18" s="59" t="str">
        <f>Festivalteilnahme!$B$12</f>
        <v xml:space="preserve">Vorname </v>
      </c>
      <c r="C18" s="59" t="str">
        <f>Festivalteilnahme!$C$12</f>
        <v>Nachname</v>
      </c>
      <c r="D18" s="59" t="str">
        <f>Festivalteilnahme!$B$13</f>
        <v>inter</v>
      </c>
      <c r="E18" s="59" t="str">
        <f>Festivalteilnahme!$B$14</f>
        <v>Ja</v>
      </c>
      <c r="F18" s="59" t="str">
        <f>Festivalteilnahme!$B$15</f>
        <v>Name Produktionsfirma</v>
      </c>
      <c r="G18" s="59" t="str">
        <f>Festivalteilnahme!$B$16</f>
        <v>Name Vertrieb</v>
      </c>
      <c r="H18" s="59" t="str">
        <f>Festivalteilnahme!$F$10</f>
        <v>Dokumentarfilm</v>
      </c>
      <c r="I18" s="59">
        <f>Festivalteilnahme!$F$11</f>
        <v>180</v>
      </c>
      <c r="J18" s="59" t="str">
        <f>Festivalteilnahme!$B$11</f>
        <v>jjjj</v>
      </c>
      <c r="K18" s="59" t="str">
        <f>Festivalteilnahme!$F$12&amp;"."&amp;Festivalteilnahme!$G$12</f>
        <v>1.2025</v>
      </c>
      <c r="L18" s="59" t="str">
        <f>Festivalteilnahme!$F$13&amp;"."&amp;Festivalteilnahme!$G$13</f>
        <v>12.2025</v>
      </c>
      <c r="M18" s="59" t="str">
        <f>Festivalteilnahme!B33&amp;Festivalteilnahme!C33</f>
        <v/>
      </c>
      <c r="N18" s="59">
        <f>Festivalteilnahme!E33</f>
        <v>0</v>
      </c>
      <c r="O18" s="59">
        <f>Festivalteilnahme!F33</f>
        <v>0</v>
      </c>
      <c r="P18" s="60">
        <f>Festivalteilnahme!G33</f>
        <v>0</v>
      </c>
      <c r="Q18" s="60">
        <f>Festivalteilnahme!K33</f>
        <v>0</v>
      </c>
      <c r="R18" s="60">
        <f>Festivalteilnahme!L33</f>
        <v>0</v>
      </c>
      <c r="S18" s="61">
        <f>Festivalteilnahme!M33</f>
        <v>0</v>
      </c>
    </row>
    <row r="19" spans="1:19" x14ac:dyDescent="0.35">
      <c r="A19" s="58" t="str">
        <f>Festivalteilnahme!A34</f>
        <v>Titel</v>
      </c>
      <c r="B19" s="59" t="str">
        <f>Festivalteilnahme!$B$12</f>
        <v xml:space="preserve">Vorname </v>
      </c>
      <c r="C19" s="59" t="str">
        <f>Festivalteilnahme!$C$12</f>
        <v>Nachname</v>
      </c>
      <c r="D19" s="59" t="str">
        <f>Festivalteilnahme!$B$13</f>
        <v>inter</v>
      </c>
      <c r="E19" s="59" t="str">
        <f>Festivalteilnahme!$B$14</f>
        <v>Ja</v>
      </c>
      <c r="F19" s="59" t="str">
        <f>Festivalteilnahme!$B$15</f>
        <v>Name Produktionsfirma</v>
      </c>
      <c r="G19" s="59" t="str">
        <f>Festivalteilnahme!$B$16</f>
        <v>Name Vertrieb</v>
      </c>
      <c r="H19" s="59" t="str">
        <f>Festivalteilnahme!$F$10</f>
        <v>Dokumentarfilm</v>
      </c>
      <c r="I19" s="59">
        <f>Festivalteilnahme!$F$11</f>
        <v>180</v>
      </c>
      <c r="J19" s="59" t="str">
        <f>Festivalteilnahme!$B$11</f>
        <v>jjjj</v>
      </c>
      <c r="K19" s="59" t="str">
        <f>Festivalteilnahme!$F$12&amp;"."&amp;Festivalteilnahme!$G$12</f>
        <v>1.2025</v>
      </c>
      <c r="L19" s="59" t="str">
        <f>Festivalteilnahme!$F$13&amp;"."&amp;Festivalteilnahme!$G$13</f>
        <v>12.2025</v>
      </c>
      <c r="M19" s="59" t="str">
        <f>Festivalteilnahme!B34&amp;Festivalteilnahme!C34</f>
        <v/>
      </c>
      <c r="N19" s="59">
        <f>Festivalteilnahme!E34</f>
        <v>0</v>
      </c>
      <c r="O19" s="59">
        <f>Festivalteilnahme!F34</f>
        <v>0</v>
      </c>
      <c r="P19" s="60">
        <f>Festivalteilnahme!G34</f>
        <v>0</v>
      </c>
      <c r="Q19" s="60">
        <f>Festivalteilnahme!K34</f>
        <v>0</v>
      </c>
      <c r="R19" s="60">
        <f>Festivalteilnahme!L34</f>
        <v>0</v>
      </c>
      <c r="S19" s="61">
        <f>Festivalteilnahme!M34</f>
        <v>0</v>
      </c>
    </row>
    <row r="20" spans="1:19" x14ac:dyDescent="0.35">
      <c r="A20" s="58" t="str">
        <f>Festivalteilnahme!A35</f>
        <v>Titel</v>
      </c>
      <c r="B20" s="59" t="str">
        <f>Festivalteilnahme!$B$12</f>
        <v xml:space="preserve">Vorname </v>
      </c>
      <c r="C20" s="59" t="str">
        <f>Festivalteilnahme!$C$12</f>
        <v>Nachname</v>
      </c>
      <c r="D20" s="59" t="str">
        <f>Festivalteilnahme!$B$13</f>
        <v>inter</v>
      </c>
      <c r="E20" s="59" t="str">
        <f>Festivalteilnahme!$B$14</f>
        <v>Ja</v>
      </c>
      <c r="F20" s="59" t="str">
        <f>Festivalteilnahme!$B$15</f>
        <v>Name Produktionsfirma</v>
      </c>
      <c r="G20" s="59" t="str">
        <f>Festivalteilnahme!$B$16</f>
        <v>Name Vertrieb</v>
      </c>
      <c r="H20" s="59" t="str">
        <f>Festivalteilnahme!$F$10</f>
        <v>Dokumentarfilm</v>
      </c>
      <c r="I20" s="59">
        <f>Festivalteilnahme!$F$11</f>
        <v>180</v>
      </c>
      <c r="J20" s="59" t="str">
        <f>Festivalteilnahme!$B$11</f>
        <v>jjjj</v>
      </c>
      <c r="K20" s="59" t="str">
        <f>Festivalteilnahme!$F$12&amp;"."&amp;Festivalteilnahme!$G$12</f>
        <v>1.2025</v>
      </c>
      <c r="L20" s="59" t="str">
        <f>Festivalteilnahme!$F$13&amp;"."&amp;Festivalteilnahme!$G$13</f>
        <v>12.2025</v>
      </c>
      <c r="M20" s="59" t="str">
        <f>Festivalteilnahme!B35&amp;Festivalteilnahme!C35</f>
        <v/>
      </c>
      <c r="N20" s="59">
        <f>Festivalteilnahme!E35</f>
        <v>0</v>
      </c>
      <c r="O20" s="59">
        <f>Festivalteilnahme!F35</f>
        <v>0</v>
      </c>
      <c r="P20" s="60">
        <f>Festivalteilnahme!G35</f>
        <v>0</v>
      </c>
      <c r="Q20" s="60">
        <f>Festivalteilnahme!K35</f>
        <v>0</v>
      </c>
      <c r="R20" s="60">
        <f>Festivalteilnahme!L35</f>
        <v>0</v>
      </c>
      <c r="S20" s="61">
        <f>Festivalteilnahme!M35</f>
        <v>0</v>
      </c>
    </row>
    <row r="21" spans="1:19" x14ac:dyDescent="0.35">
      <c r="A21" s="58" t="str">
        <f>Festivalteilnahme!A36</f>
        <v>Titel</v>
      </c>
      <c r="B21" s="59" t="str">
        <f>Festivalteilnahme!$B$12</f>
        <v xml:space="preserve">Vorname </v>
      </c>
      <c r="C21" s="59" t="str">
        <f>Festivalteilnahme!$C$12</f>
        <v>Nachname</v>
      </c>
      <c r="D21" s="59" t="str">
        <f>Festivalteilnahme!$B$13</f>
        <v>inter</v>
      </c>
      <c r="E21" s="59" t="str">
        <f>Festivalteilnahme!$B$14</f>
        <v>Ja</v>
      </c>
      <c r="F21" s="59" t="str">
        <f>Festivalteilnahme!$B$15</f>
        <v>Name Produktionsfirma</v>
      </c>
      <c r="G21" s="59" t="str">
        <f>Festivalteilnahme!$B$16</f>
        <v>Name Vertrieb</v>
      </c>
      <c r="H21" s="59" t="str">
        <f>Festivalteilnahme!$F$10</f>
        <v>Dokumentarfilm</v>
      </c>
      <c r="I21" s="59">
        <f>Festivalteilnahme!$F$11</f>
        <v>180</v>
      </c>
      <c r="J21" s="59" t="str">
        <f>Festivalteilnahme!$B$11</f>
        <v>jjjj</v>
      </c>
      <c r="K21" s="59" t="str">
        <f>Festivalteilnahme!$F$12&amp;"."&amp;Festivalteilnahme!$G$12</f>
        <v>1.2025</v>
      </c>
      <c r="L21" s="59" t="str">
        <f>Festivalteilnahme!$F$13&amp;"."&amp;Festivalteilnahme!$G$13</f>
        <v>12.2025</v>
      </c>
      <c r="M21" s="59" t="str">
        <f>Festivalteilnahme!B36&amp;Festivalteilnahme!C36</f>
        <v/>
      </c>
      <c r="N21" s="59">
        <f>Festivalteilnahme!E36</f>
        <v>0</v>
      </c>
      <c r="O21" s="59">
        <f>Festivalteilnahme!F36</f>
        <v>0</v>
      </c>
      <c r="P21" s="60">
        <f>Festivalteilnahme!G36</f>
        <v>0</v>
      </c>
      <c r="Q21" s="60">
        <f>Festivalteilnahme!K36</f>
        <v>0</v>
      </c>
      <c r="R21" s="60">
        <f>Festivalteilnahme!L36</f>
        <v>0</v>
      </c>
      <c r="S21" s="61">
        <f>Festivalteilnahme!M36</f>
        <v>0</v>
      </c>
    </row>
    <row r="22" spans="1:19" x14ac:dyDescent="0.35">
      <c r="A22" s="58" t="str">
        <f>Festivalteilnahme!A37</f>
        <v>Titel</v>
      </c>
      <c r="B22" s="59" t="str">
        <f>Festivalteilnahme!$B$12</f>
        <v xml:space="preserve">Vorname </v>
      </c>
      <c r="C22" s="59" t="str">
        <f>Festivalteilnahme!$C$12</f>
        <v>Nachname</v>
      </c>
      <c r="D22" s="59" t="str">
        <f>Festivalteilnahme!$B$13</f>
        <v>inter</v>
      </c>
      <c r="E22" s="59" t="str">
        <f>Festivalteilnahme!$B$14</f>
        <v>Ja</v>
      </c>
      <c r="F22" s="59" t="str">
        <f>Festivalteilnahme!$B$15</f>
        <v>Name Produktionsfirma</v>
      </c>
      <c r="G22" s="59" t="str">
        <f>Festivalteilnahme!$B$16</f>
        <v>Name Vertrieb</v>
      </c>
      <c r="H22" s="59" t="str">
        <f>Festivalteilnahme!$F$10</f>
        <v>Dokumentarfilm</v>
      </c>
      <c r="I22" s="59">
        <f>Festivalteilnahme!$F$11</f>
        <v>180</v>
      </c>
      <c r="J22" s="59" t="str">
        <f>Festivalteilnahme!$B$11</f>
        <v>jjjj</v>
      </c>
      <c r="K22" s="59" t="str">
        <f>Festivalteilnahme!$F$12&amp;"."&amp;Festivalteilnahme!$G$12</f>
        <v>1.2025</v>
      </c>
      <c r="L22" s="59" t="str">
        <f>Festivalteilnahme!$F$13&amp;"."&amp;Festivalteilnahme!$G$13</f>
        <v>12.2025</v>
      </c>
      <c r="M22" s="59" t="str">
        <f>Festivalteilnahme!B37&amp;Festivalteilnahme!C37</f>
        <v/>
      </c>
      <c r="N22" s="59">
        <f>Festivalteilnahme!E37</f>
        <v>0</v>
      </c>
      <c r="O22" s="59">
        <f>Festivalteilnahme!F37</f>
        <v>0</v>
      </c>
      <c r="P22" s="60">
        <f>Festivalteilnahme!G37</f>
        <v>0</v>
      </c>
      <c r="Q22" s="60">
        <f>Festivalteilnahme!K37</f>
        <v>0</v>
      </c>
      <c r="R22" s="60">
        <f>Festivalteilnahme!L37</f>
        <v>0</v>
      </c>
      <c r="S22" s="61">
        <f>Festivalteilnahme!M37</f>
        <v>0</v>
      </c>
    </row>
    <row r="23" spans="1:19" ht="15" thickBot="1" x14ac:dyDescent="0.4">
      <c r="A23" s="58" t="str">
        <f>Festivalteilnahme!A38</f>
        <v>Titel</v>
      </c>
      <c r="B23" s="62" t="str">
        <f>Festivalteilnahme!$B$12</f>
        <v xml:space="preserve">Vorname </v>
      </c>
      <c r="C23" s="62" t="str">
        <f>Festivalteilnahme!$C$12</f>
        <v>Nachname</v>
      </c>
      <c r="D23" s="62" t="str">
        <f>Festivalteilnahme!$B$13</f>
        <v>inter</v>
      </c>
      <c r="E23" s="62" t="str">
        <f>Festivalteilnahme!$B$14</f>
        <v>Ja</v>
      </c>
      <c r="F23" s="62" t="str">
        <f>Festivalteilnahme!$B$15</f>
        <v>Name Produktionsfirma</v>
      </c>
      <c r="G23" s="62" t="str">
        <f>Festivalteilnahme!$B$16</f>
        <v>Name Vertrieb</v>
      </c>
      <c r="H23" s="62" t="str">
        <f>Festivalteilnahme!$F$10</f>
        <v>Dokumentarfilm</v>
      </c>
      <c r="I23" s="62">
        <f>Festivalteilnahme!$F$11</f>
        <v>180</v>
      </c>
      <c r="J23" s="62" t="str">
        <f>Festivalteilnahme!$B$11</f>
        <v>jjjj</v>
      </c>
      <c r="K23" s="62" t="str">
        <f>Festivalteilnahme!$F$12&amp;"."&amp;Festivalteilnahme!$G$12</f>
        <v>1.2025</v>
      </c>
      <c r="L23" s="62" t="str">
        <f>Festivalteilnahme!$F$13&amp;"."&amp;Festivalteilnahme!$G$13</f>
        <v>12.2025</v>
      </c>
      <c r="M23" s="62" t="str">
        <f>Festivalteilnahme!B38&amp;Festivalteilnahme!C38</f>
        <v/>
      </c>
      <c r="N23" s="62">
        <f>Festivalteilnahme!E38</f>
        <v>0</v>
      </c>
      <c r="O23" s="62">
        <f>Festivalteilnahme!F38</f>
        <v>0</v>
      </c>
      <c r="P23" s="63">
        <f>Festivalteilnahme!G38</f>
        <v>0</v>
      </c>
      <c r="Q23" s="63">
        <f>Festivalteilnahme!K38</f>
        <v>0</v>
      </c>
      <c r="R23" s="63">
        <f>Festivalteilnahme!L38</f>
        <v>0</v>
      </c>
      <c r="S23" s="64">
        <f>Festivalteilnahme!M38</f>
        <v>0</v>
      </c>
    </row>
    <row r="24" spans="1:19" ht="15" thickTop="1" x14ac:dyDescent="0.35">
      <c r="A24" s="65" t="s">
        <v>221</v>
      </c>
      <c r="B24" s="66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8">
        <f>SUBTOTAL(109,Tabelle5[Anzahl Screenings Plan])</f>
        <v>2</v>
      </c>
      <c r="P24" s="69">
        <f>SUBTOTAL(109,Tabelle5[Anzahl Screenings Ist])</f>
        <v>2</v>
      </c>
      <c r="Q24" s="69"/>
      <c r="R24" s="75">
        <f>SUBTOTAL(109,Tabelle5[Anzahl Besucher:innen])</f>
        <v>100</v>
      </c>
      <c r="S24" s="70">
        <f>SUBTOTAL(109,Tabelle5[Anteil Besucher:innen])</f>
        <v>1</v>
      </c>
    </row>
  </sheetData>
  <sheetProtection algorithmName="SHA-512" hashValue="HKnjMQAHvirnfxPi8EENa/+CO9hpAeGPnQzsq18sI9fPyZUByX3gEEz9uw7NeVt+r1hpb3Qu3rN/FrRhBLeROQ==" saltValue="SpUJdPTY0oA1itgpVCRVng==" spinCount="100000" sheet="1" objects="1" scenarios="1"/>
  <mergeCells count="2">
    <mergeCell ref="C4:J5"/>
    <mergeCell ref="C1:H2"/>
  </mergeCells>
  <pageMargins left="0.7" right="0.7" top="0.78740157499999996" bottom="0.78740157499999996" header="0.3" footer="0.3"/>
  <pageSetup paperSize="9" orientation="portrait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24"/>
  <sheetViews>
    <sheetView showGridLines="0" workbookViewId="0">
      <selection activeCell="A7" sqref="A7"/>
    </sheetView>
  </sheetViews>
  <sheetFormatPr baseColWidth="10" defaultColWidth="10.81640625" defaultRowHeight="14.5" x14ac:dyDescent="0.35"/>
  <cols>
    <col min="1" max="1" width="25.54296875" style="54" customWidth="1"/>
    <col min="2" max="2" width="23.453125" style="54" customWidth="1"/>
    <col min="3" max="3" width="25.54296875" style="54" customWidth="1"/>
    <col min="4" max="4" width="19.54296875" style="54" customWidth="1"/>
    <col min="5" max="5" width="23.81640625" style="54" customWidth="1"/>
    <col min="6" max="6" width="20.453125" style="54" customWidth="1"/>
    <col min="7" max="7" width="21.26953125" style="54" customWidth="1"/>
    <col min="8" max="8" width="13.26953125" style="54" bestFit="1" customWidth="1"/>
    <col min="9" max="9" width="14.1796875" style="54" customWidth="1"/>
    <col min="10" max="10" width="30.54296875" style="54" customWidth="1"/>
    <col min="11" max="11" width="29.81640625" style="54" customWidth="1"/>
    <col min="12" max="12" width="25.7265625" style="54" customWidth="1"/>
    <col min="13" max="13" width="24.1796875" style="54" customWidth="1"/>
    <col min="14" max="14" width="27.453125" style="54" bestFit="1" customWidth="1"/>
    <col min="15" max="15" width="25.81640625" style="54" bestFit="1" customWidth="1"/>
    <col min="16" max="16" width="21.81640625" style="54" customWidth="1"/>
    <col min="17" max="17" width="21.1796875" style="54" customWidth="1"/>
    <col min="18" max="16384" width="10.81640625" style="54"/>
  </cols>
  <sheetData>
    <row r="1" spans="1:17" ht="14.5" customHeight="1" x14ac:dyDescent="0.35">
      <c r="C1" s="81" t="s">
        <v>418</v>
      </c>
      <c r="D1" s="82"/>
      <c r="E1" s="82"/>
      <c r="F1" s="82"/>
      <c r="G1" s="83"/>
    </row>
    <row r="2" spans="1:17" ht="15" thickBot="1" x14ac:dyDescent="0.4">
      <c r="C2" s="84"/>
      <c r="D2" s="85"/>
      <c r="E2" s="85"/>
      <c r="F2" s="85"/>
      <c r="G2" s="86"/>
    </row>
    <row r="3" spans="1:17" ht="15" thickBot="1" x14ac:dyDescent="0.4">
      <c r="C3" s="1"/>
      <c r="D3" s="1"/>
      <c r="E3" s="1"/>
      <c r="F3" s="1"/>
      <c r="G3" s="1"/>
      <c r="H3" s="1"/>
      <c r="I3" s="1"/>
    </row>
    <row r="4" spans="1:17" ht="19" customHeight="1" x14ac:dyDescent="0.35">
      <c r="C4" s="119" t="s">
        <v>234</v>
      </c>
      <c r="D4" s="120"/>
      <c r="E4" s="120"/>
      <c r="F4" s="120"/>
      <c r="G4" s="120"/>
      <c r="H4" s="120"/>
      <c r="I4" s="121"/>
    </row>
    <row r="5" spans="1:17" ht="15" thickBot="1" x14ac:dyDescent="0.4">
      <c r="C5" s="122"/>
      <c r="D5" s="123"/>
      <c r="E5" s="123"/>
      <c r="F5" s="123"/>
      <c r="G5" s="123"/>
      <c r="H5" s="123"/>
      <c r="I5" s="124"/>
      <c r="J5" s="1"/>
      <c r="K5" s="1"/>
      <c r="L5" s="1"/>
    </row>
    <row r="8" spans="1:17" ht="15" thickBot="1" x14ac:dyDescent="0.4">
      <c r="A8" s="55" t="s">
        <v>0</v>
      </c>
      <c r="B8" s="56" t="s">
        <v>419</v>
      </c>
      <c r="C8" s="56" t="s">
        <v>420</v>
      </c>
      <c r="D8" s="56" t="s">
        <v>8</v>
      </c>
      <c r="E8" s="56" t="s">
        <v>421</v>
      </c>
      <c r="F8" s="56" t="s">
        <v>434</v>
      </c>
      <c r="G8" s="56" t="s">
        <v>10</v>
      </c>
      <c r="H8" s="56" t="s">
        <v>423</v>
      </c>
      <c r="I8" s="56" t="s">
        <v>427</v>
      </c>
      <c r="J8" s="56" t="s">
        <v>435</v>
      </c>
      <c r="K8" s="56" t="s">
        <v>436</v>
      </c>
      <c r="L8" s="56" t="s">
        <v>21</v>
      </c>
      <c r="M8" s="56" t="s">
        <v>22</v>
      </c>
      <c r="N8" s="56" t="s">
        <v>219</v>
      </c>
      <c r="O8" s="56" t="s">
        <v>220</v>
      </c>
      <c r="P8" s="56" t="s">
        <v>24</v>
      </c>
      <c r="Q8" s="57" t="s">
        <v>232</v>
      </c>
    </row>
    <row r="9" spans="1:17" x14ac:dyDescent="0.35">
      <c r="A9" s="58" t="str">
        <f>Kinostart!A24</f>
        <v>Titel</v>
      </c>
      <c r="B9" s="59" t="str">
        <f>Kinostart!$B$12</f>
        <v xml:space="preserve">Vorname </v>
      </c>
      <c r="C9" s="59" t="str">
        <f>Kinostart!$C$12</f>
        <v>Nachname</v>
      </c>
      <c r="D9" s="59" t="str">
        <f>Kinostart!$B$13</f>
        <v>inter</v>
      </c>
      <c r="E9" s="59" t="str">
        <f>Kinostart!$B$15</f>
        <v>Name</v>
      </c>
      <c r="F9" s="59" t="str">
        <f>Kinostart!$B$16</f>
        <v>Name</v>
      </c>
      <c r="G9" s="59" t="str">
        <f>Kinostart!$F$10</f>
        <v>Spielfilm</v>
      </c>
      <c r="H9" s="59">
        <f>Kinostart!$F$11</f>
        <v>90</v>
      </c>
      <c r="I9" s="71" t="str">
        <f>Kinostart!$B$11</f>
        <v>jjjj</v>
      </c>
      <c r="J9" s="59" t="str">
        <f>Kinostart!$F$12&amp;"."&amp;Kinostart!$G$12</f>
        <v>12.2025</v>
      </c>
      <c r="K9" s="59" t="str">
        <f>Kinostart!$F$13&amp;"."&amp;Kinostart!$G$13</f>
        <v>4.2026</v>
      </c>
      <c r="L9" s="59" t="str">
        <f>Kinostart!B24&amp;Kinostart!C24</f>
        <v>Schloss Wolkersdorf</v>
      </c>
      <c r="M9" s="59" t="str">
        <f>Kinostart!D24</f>
        <v>Niederösterreich</v>
      </c>
      <c r="N9" s="59">
        <f>Kinostart!F24</f>
        <v>5</v>
      </c>
      <c r="O9" s="60">
        <f>Kinostart!G24</f>
        <v>4</v>
      </c>
      <c r="P9" s="60">
        <f>Kinostart!K24</f>
        <v>70</v>
      </c>
      <c r="Q9" s="61">
        <f>Kinostart!L24</f>
        <v>1</v>
      </c>
    </row>
    <row r="10" spans="1:17" x14ac:dyDescent="0.35">
      <c r="A10" s="58" t="str">
        <f>Kinostart!A25</f>
        <v>Titel</v>
      </c>
      <c r="B10" s="59" t="str">
        <f>Kinostart!$B$12</f>
        <v xml:space="preserve">Vorname </v>
      </c>
      <c r="C10" s="59" t="str">
        <f>Kinostart!$C$12</f>
        <v>Nachname</v>
      </c>
      <c r="D10" s="59" t="str">
        <f>Kinostart!$B$13</f>
        <v>inter</v>
      </c>
      <c r="E10" s="59" t="str">
        <f>Kinostart!$B$15</f>
        <v>Name</v>
      </c>
      <c r="F10" s="59" t="str">
        <f>Kinostart!$B$16</f>
        <v>Name</v>
      </c>
      <c r="G10" s="59" t="str">
        <f>Kinostart!$F$10</f>
        <v>Spielfilm</v>
      </c>
      <c r="H10" s="59">
        <f>Kinostart!$F$11</f>
        <v>90</v>
      </c>
      <c r="I10" s="71" t="str">
        <f>Kinostart!$B$11</f>
        <v>jjjj</v>
      </c>
      <c r="J10" s="59" t="str">
        <f>Kinostart!$F$12&amp;"."&amp;Kinostart!$G$12</f>
        <v>12.2025</v>
      </c>
      <c r="K10" s="59" t="str">
        <f>Kinostart!$F$13&amp;"."&amp;Kinostart!$G$13</f>
        <v>4.2026</v>
      </c>
      <c r="L10" s="59" t="str">
        <f>Kinostart!B25&amp;Kinostart!C25</f>
        <v/>
      </c>
      <c r="M10" s="59" t="str">
        <f>Kinostart!D25</f>
        <v/>
      </c>
      <c r="N10" s="59">
        <f>Kinostart!F25</f>
        <v>0</v>
      </c>
      <c r="O10" s="60">
        <f>Kinostart!G25</f>
        <v>0</v>
      </c>
      <c r="P10" s="60">
        <f>Kinostart!K25</f>
        <v>0</v>
      </c>
      <c r="Q10" s="61">
        <f>Kinostart!L25</f>
        <v>0</v>
      </c>
    </row>
    <row r="11" spans="1:17" x14ac:dyDescent="0.35">
      <c r="A11" s="58" t="str">
        <f>Kinostart!A26</f>
        <v>Titel</v>
      </c>
      <c r="B11" s="59" t="str">
        <f>Kinostart!$B$12</f>
        <v xml:space="preserve">Vorname </v>
      </c>
      <c r="C11" s="59" t="str">
        <f>Kinostart!$C$12</f>
        <v>Nachname</v>
      </c>
      <c r="D11" s="59" t="str">
        <f>Kinostart!$B$13</f>
        <v>inter</v>
      </c>
      <c r="E11" s="59" t="str">
        <f>Kinostart!$B$15</f>
        <v>Name</v>
      </c>
      <c r="F11" s="59" t="str">
        <f>Kinostart!$B$16</f>
        <v>Name</v>
      </c>
      <c r="G11" s="59" t="str">
        <f>Kinostart!$F$10</f>
        <v>Spielfilm</v>
      </c>
      <c r="H11" s="59">
        <f>Kinostart!$F$11</f>
        <v>90</v>
      </c>
      <c r="I11" s="71" t="str">
        <f>Kinostart!$B$11</f>
        <v>jjjj</v>
      </c>
      <c r="J11" s="59" t="str">
        <f>Kinostart!$F$12&amp;"."&amp;Kinostart!$G$12</f>
        <v>12.2025</v>
      </c>
      <c r="K11" s="59" t="str">
        <f>Kinostart!$F$13&amp;"."&amp;Kinostart!$G$13</f>
        <v>4.2026</v>
      </c>
      <c r="L11" s="59" t="str">
        <f>Kinostart!B26&amp;Kinostart!C26</f>
        <v/>
      </c>
      <c r="M11" s="59" t="str">
        <f>Kinostart!D26</f>
        <v/>
      </c>
      <c r="N11" s="59">
        <f>Kinostart!F26</f>
        <v>0</v>
      </c>
      <c r="O11" s="60">
        <f>Kinostart!G26</f>
        <v>0</v>
      </c>
      <c r="P11" s="60">
        <f>Kinostart!K26</f>
        <v>0</v>
      </c>
      <c r="Q11" s="61">
        <f>Kinostart!L26</f>
        <v>0</v>
      </c>
    </row>
    <row r="12" spans="1:17" x14ac:dyDescent="0.35">
      <c r="A12" s="58" t="str">
        <f>Kinostart!A27</f>
        <v>Titel</v>
      </c>
      <c r="B12" s="59" t="str">
        <f>Kinostart!$B$12</f>
        <v xml:space="preserve">Vorname </v>
      </c>
      <c r="C12" s="59" t="str">
        <f>Kinostart!$C$12</f>
        <v>Nachname</v>
      </c>
      <c r="D12" s="59" t="str">
        <f>Kinostart!$B$13</f>
        <v>inter</v>
      </c>
      <c r="E12" s="59" t="str">
        <f>Kinostart!$B$15</f>
        <v>Name</v>
      </c>
      <c r="F12" s="59" t="str">
        <f>Kinostart!$B$16</f>
        <v>Name</v>
      </c>
      <c r="G12" s="59" t="str">
        <f>Kinostart!$F$10</f>
        <v>Spielfilm</v>
      </c>
      <c r="H12" s="59">
        <f>Kinostart!$F$11</f>
        <v>90</v>
      </c>
      <c r="I12" s="71" t="str">
        <f>Kinostart!$B$11</f>
        <v>jjjj</v>
      </c>
      <c r="J12" s="59" t="str">
        <f>Kinostart!$F$12&amp;"."&amp;Kinostart!$G$12</f>
        <v>12.2025</v>
      </c>
      <c r="K12" s="59" t="str">
        <f>Kinostart!$F$13&amp;"."&amp;Kinostart!$G$13</f>
        <v>4.2026</v>
      </c>
      <c r="L12" s="59" t="str">
        <f>Kinostart!B27&amp;Kinostart!C27</f>
        <v/>
      </c>
      <c r="M12" s="59" t="str">
        <f>Kinostart!D27</f>
        <v/>
      </c>
      <c r="N12" s="59">
        <f>Kinostart!F27</f>
        <v>0</v>
      </c>
      <c r="O12" s="60">
        <f>Kinostart!G27</f>
        <v>0</v>
      </c>
      <c r="P12" s="60">
        <f>Kinostart!K27</f>
        <v>0</v>
      </c>
      <c r="Q12" s="61">
        <f>Kinostart!L27</f>
        <v>0</v>
      </c>
    </row>
    <row r="13" spans="1:17" x14ac:dyDescent="0.35">
      <c r="A13" s="58" t="str">
        <f>Kinostart!A28</f>
        <v>Titel</v>
      </c>
      <c r="B13" s="59" t="str">
        <f>Kinostart!$B$12</f>
        <v xml:space="preserve">Vorname </v>
      </c>
      <c r="C13" s="59" t="str">
        <f>Kinostart!$C$12</f>
        <v>Nachname</v>
      </c>
      <c r="D13" s="59" t="str">
        <f>Kinostart!$B$13</f>
        <v>inter</v>
      </c>
      <c r="E13" s="59" t="str">
        <f>Kinostart!$B$15</f>
        <v>Name</v>
      </c>
      <c r="F13" s="59" t="str">
        <f>Kinostart!$B$16</f>
        <v>Name</v>
      </c>
      <c r="G13" s="59" t="str">
        <f>Kinostart!$F$10</f>
        <v>Spielfilm</v>
      </c>
      <c r="H13" s="59">
        <f>Kinostart!$F$11</f>
        <v>90</v>
      </c>
      <c r="I13" s="71" t="str">
        <f>Kinostart!$B$11</f>
        <v>jjjj</v>
      </c>
      <c r="J13" s="59" t="str">
        <f>Kinostart!$F$12&amp;"."&amp;Kinostart!$G$12</f>
        <v>12.2025</v>
      </c>
      <c r="K13" s="59" t="str">
        <f>Kinostart!$F$13&amp;"."&amp;Kinostart!$G$13</f>
        <v>4.2026</v>
      </c>
      <c r="L13" s="59" t="str">
        <f>Kinostart!B28&amp;Kinostart!C28</f>
        <v/>
      </c>
      <c r="M13" s="59" t="str">
        <f>Kinostart!D28</f>
        <v/>
      </c>
      <c r="N13" s="59">
        <f>Kinostart!F28</f>
        <v>0</v>
      </c>
      <c r="O13" s="60">
        <f>Kinostart!G28</f>
        <v>0</v>
      </c>
      <c r="P13" s="60">
        <f>Kinostart!K28</f>
        <v>0</v>
      </c>
      <c r="Q13" s="61">
        <f>Kinostart!L28</f>
        <v>0</v>
      </c>
    </row>
    <row r="14" spans="1:17" x14ac:dyDescent="0.35">
      <c r="A14" s="58" t="str">
        <f>Kinostart!A29</f>
        <v>Titel</v>
      </c>
      <c r="B14" s="59" t="str">
        <f>Kinostart!$B$12</f>
        <v xml:space="preserve">Vorname </v>
      </c>
      <c r="C14" s="59" t="str">
        <f>Kinostart!$C$12</f>
        <v>Nachname</v>
      </c>
      <c r="D14" s="59" t="str">
        <f>Kinostart!$B$13</f>
        <v>inter</v>
      </c>
      <c r="E14" s="59" t="str">
        <f>Kinostart!$B$15</f>
        <v>Name</v>
      </c>
      <c r="F14" s="59" t="str">
        <f>Kinostart!$B$16</f>
        <v>Name</v>
      </c>
      <c r="G14" s="59" t="str">
        <f>Kinostart!$F$10</f>
        <v>Spielfilm</v>
      </c>
      <c r="H14" s="59">
        <f>Kinostart!$F$11</f>
        <v>90</v>
      </c>
      <c r="I14" s="71" t="str">
        <f>Kinostart!$B$11</f>
        <v>jjjj</v>
      </c>
      <c r="J14" s="59" t="str">
        <f>Kinostart!$F$12&amp;"."&amp;Kinostart!$G$12</f>
        <v>12.2025</v>
      </c>
      <c r="K14" s="59" t="str">
        <f>Kinostart!$F$13&amp;"."&amp;Kinostart!$G$13</f>
        <v>4.2026</v>
      </c>
      <c r="L14" s="59" t="str">
        <f>Kinostart!B29&amp;Kinostart!C29</f>
        <v/>
      </c>
      <c r="M14" s="59" t="str">
        <f>Kinostart!D29</f>
        <v/>
      </c>
      <c r="N14" s="59">
        <f>Kinostart!F29</f>
        <v>0</v>
      </c>
      <c r="O14" s="60">
        <f>Kinostart!G29</f>
        <v>0</v>
      </c>
      <c r="P14" s="60">
        <f>Kinostart!K29</f>
        <v>0</v>
      </c>
      <c r="Q14" s="61">
        <f>Kinostart!L29</f>
        <v>0</v>
      </c>
    </row>
    <row r="15" spans="1:17" x14ac:dyDescent="0.35">
      <c r="A15" s="58" t="str">
        <f>Kinostart!A30</f>
        <v>Titel</v>
      </c>
      <c r="B15" s="59" t="str">
        <f>Kinostart!$B$12</f>
        <v xml:space="preserve">Vorname </v>
      </c>
      <c r="C15" s="59" t="str">
        <f>Kinostart!$C$12</f>
        <v>Nachname</v>
      </c>
      <c r="D15" s="59" t="str">
        <f>Kinostart!$B$13</f>
        <v>inter</v>
      </c>
      <c r="E15" s="59" t="str">
        <f>Kinostart!$B$15</f>
        <v>Name</v>
      </c>
      <c r="F15" s="59" t="str">
        <f>Kinostart!$B$16</f>
        <v>Name</v>
      </c>
      <c r="G15" s="59" t="str">
        <f>Kinostart!$F$10</f>
        <v>Spielfilm</v>
      </c>
      <c r="H15" s="59">
        <f>Kinostart!$F$11</f>
        <v>90</v>
      </c>
      <c r="I15" s="71" t="str">
        <f>Kinostart!$B$11</f>
        <v>jjjj</v>
      </c>
      <c r="J15" s="59" t="str">
        <f>Kinostart!$F$12&amp;"."&amp;Kinostart!$G$12</f>
        <v>12.2025</v>
      </c>
      <c r="K15" s="59" t="str">
        <f>Kinostart!$F$13&amp;"."&amp;Kinostart!$G$13</f>
        <v>4.2026</v>
      </c>
      <c r="L15" s="59" t="str">
        <f>Kinostart!B30&amp;Kinostart!C30</f>
        <v/>
      </c>
      <c r="M15" s="59" t="str">
        <f>Kinostart!D30</f>
        <v/>
      </c>
      <c r="N15" s="59">
        <f>Kinostart!F30</f>
        <v>0</v>
      </c>
      <c r="O15" s="60">
        <f>Kinostart!G30</f>
        <v>0</v>
      </c>
      <c r="P15" s="60">
        <f>Kinostart!K30</f>
        <v>0</v>
      </c>
      <c r="Q15" s="61">
        <f>Kinostart!L30</f>
        <v>0</v>
      </c>
    </row>
    <row r="16" spans="1:17" x14ac:dyDescent="0.35">
      <c r="A16" s="58" t="str">
        <f>Kinostart!A31</f>
        <v>Titel</v>
      </c>
      <c r="B16" s="59" t="str">
        <f>Kinostart!$B$12</f>
        <v xml:space="preserve">Vorname </v>
      </c>
      <c r="C16" s="59" t="str">
        <f>Kinostart!$C$12</f>
        <v>Nachname</v>
      </c>
      <c r="D16" s="59" t="str">
        <f>Kinostart!$B$13</f>
        <v>inter</v>
      </c>
      <c r="E16" s="59" t="str">
        <f>Kinostart!$B$15</f>
        <v>Name</v>
      </c>
      <c r="F16" s="59" t="str">
        <f>Kinostart!$B$16</f>
        <v>Name</v>
      </c>
      <c r="G16" s="59" t="str">
        <f>Kinostart!$F$10</f>
        <v>Spielfilm</v>
      </c>
      <c r="H16" s="59">
        <f>Kinostart!$F$11</f>
        <v>90</v>
      </c>
      <c r="I16" s="71" t="str">
        <f>Kinostart!$B$11</f>
        <v>jjjj</v>
      </c>
      <c r="J16" s="59" t="str">
        <f>Kinostart!$F$12&amp;"."&amp;Kinostart!$G$12</f>
        <v>12.2025</v>
      </c>
      <c r="K16" s="59" t="str">
        <f>Kinostart!$F$13&amp;"."&amp;Kinostart!$G$13</f>
        <v>4.2026</v>
      </c>
      <c r="L16" s="59" t="str">
        <f>Kinostart!B31&amp;Kinostart!C31</f>
        <v/>
      </c>
      <c r="M16" s="59" t="str">
        <f>Kinostart!D31</f>
        <v/>
      </c>
      <c r="N16" s="59">
        <f>Kinostart!F31</f>
        <v>0</v>
      </c>
      <c r="O16" s="60">
        <f>Kinostart!G31</f>
        <v>0</v>
      </c>
      <c r="P16" s="60">
        <f>Kinostart!K31</f>
        <v>0</v>
      </c>
      <c r="Q16" s="61">
        <f>Kinostart!L31</f>
        <v>0</v>
      </c>
    </row>
    <row r="17" spans="1:17" x14ac:dyDescent="0.35">
      <c r="A17" s="58" t="str">
        <f>Kinostart!A32</f>
        <v>Titel</v>
      </c>
      <c r="B17" s="59" t="str">
        <f>Kinostart!$B$12</f>
        <v xml:space="preserve">Vorname </v>
      </c>
      <c r="C17" s="59" t="str">
        <f>Kinostart!$C$12</f>
        <v>Nachname</v>
      </c>
      <c r="D17" s="59" t="str">
        <f>Kinostart!$B$13</f>
        <v>inter</v>
      </c>
      <c r="E17" s="59" t="str">
        <f>Kinostart!$B$15</f>
        <v>Name</v>
      </c>
      <c r="F17" s="59" t="str">
        <f>Kinostart!$B$16</f>
        <v>Name</v>
      </c>
      <c r="G17" s="59" t="str">
        <f>Kinostart!$F$10</f>
        <v>Spielfilm</v>
      </c>
      <c r="H17" s="59">
        <f>Kinostart!$F$11</f>
        <v>90</v>
      </c>
      <c r="I17" s="71" t="str">
        <f>Kinostart!$B$11</f>
        <v>jjjj</v>
      </c>
      <c r="J17" s="59" t="str">
        <f>Kinostart!$F$12&amp;"."&amp;Kinostart!$G$12</f>
        <v>12.2025</v>
      </c>
      <c r="K17" s="59" t="str">
        <f>Kinostart!$F$13&amp;"."&amp;Kinostart!$G$13</f>
        <v>4.2026</v>
      </c>
      <c r="L17" s="59" t="str">
        <f>Kinostart!B32&amp;Kinostart!C32</f>
        <v/>
      </c>
      <c r="M17" s="59" t="str">
        <f>Kinostart!D32</f>
        <v/>
      </c>
      <c r="N17" s="59">
        <f>Kinostart!F32</f>
        <v>0</v>
      </c>
      <c r="O17" s="60">
        <f>Kinostart!G32</f>
        <v>0</v>
      </c>
      <c r="P17" s="60">
        <f>Kinostart!K32</f>
        <v>0</v>
      </c>
      <c r="Q17" s="61">
        <f>Kinostart!L32</f>
        <v>0</v>
      </c>
    </row>
    <row r="18" spans="1:17" x14ac:dyDescent="0.35">
      <c r="A18" s="58" t="str">
        <f>Kinostart!A33</f>
        <v>Titel</v>
      </c>
      <c r="B18" s="59" t="str">
        <f>Kinostart!$B$12</f>
        <v xml:space="preserve">Vorname </v>
      </c>
      <c r="C18" s="59" t="str">
        <f>Kinostart!$C$12</f>
        <v>Nachname</v>
      </c>
      <c r="D18" s="59" t="str">
        <f>Kinostart!$B$13</f>
        <v>inter</v>
      </c>
      <c r="E18" s="59" t="str">
        <f>Kinostart!$B$15</f>
        <v>Name</v>
      </c>
      <c r="F18" s="59" t="str">
        <f>Kinostart!$B$16</f>
        <v>Name</v>
      </c>
      <c r="G18" s="59" t="str">
        <f>Kinostart!$F$10</f>
        <v>Spielfilm</v>
      </c>
      <c r="H18" s="59">
        <f>Kinostart!$F$11</f>
        <v>90</v>
      </c>
      <c r="I18" s="71" t="str">
        <f>Kinostart!$B$11</f>
        <v>jjjj</v>
      </c>
      <c r="J18" s="59" t="str">
        <f>Kinostart!$F$12&amp;"."&amp;Kinostart!$G$12</f>
        <v>12.2025</v>
      </c>
      <c r="K18" s="59" t="str">
        <f>Kinostart!$F$13&amp;"."&amp;Kinostart!$G$13</f>
        <v>4.2026</v>
      </c>
      <c r="L18" s="59" t="str">
        <f>Kinostart!B33&amp;Kinostart!C33</f>
        <v/>
      </c>
      <c r="M18" s="59" t="str">
        <f>Kinostart!D33</f>
        <v/>
      </c>
      <c r="N18" s="59">
        <f>Kinostart!F33</f>
        <v>0</v>
      </c>
      <c r="O18" s="60">
        <f>Kinostart!G33</f>
        <v>0</v>
      </c>
      <c r="P18" s="60">
        <f>Kinostart!K33</f>
        <v>0</v>
      </c>
      <c r="Q18" s="61">
        <f>Kinostart!L33</f>
        <v>0</v>
      </c>
    </row>
    <row r="19" spans="1:17" x14ac:dyDescent="0.35">
      <c r="A19" s="58" t="str">
        <f>Kinostart!A34</f>
        <v>Titel</v>
      </c>
      <c r="B19" s="59" t="str">
        <f>Kinostart!$B$12</f>
        <v xml:space="preserve">Vorname </v>
      </c>
      <c r="C19" s="59" t="str">
        <f>Kinostart!$C$12</f>
        <v>Nachname</v>
      </c>
      <c r="D19" s="59" t="str">
        <f>Kinostart!$B$13</f>
        <v>inter</v>
      </c>
      <c r="E19" s="59" t="str">
        <f>Kinostart!$B$15</f>
        <v>Name</v>
      </c>
      <c r="F19" s="59" t="str">
        <f>Kinostart!$B$16</f>
        <v>Name</v>
      </c>
      <c r="G19" s="59" t="str">
        <f>Kinostart!$F$10</f>
        <v>Spielfilm</v>
      </c>
      <c r="H19" s="59">
        <f>Kinostart!$F$11</f>
        <v>90</v>
      </c>
      <c r="I19" s="71" t="str">
        <f>Kinostart!$B$11</f>
        <v>jjjj</v>
      </c>
      <c r="J19" s="59" t="str">
        <f>Kinostart!$F$12&amp;"."&amp;Kinostart!$G$12</f>
        <v>12.2025</v>
      </c>
      <c r="K19" s="59" t="str">
        <f>Kinostart!$F$13&amp;"."&amp;Kinostart!$G$13</f>
        <v>4.2026</v>
      </c>
      <c r="L19" s="59" t="str">
        <f>Kinostart!B34&amp;Kinostart!C34</f>
        <v/>
      </c>
      <c r="M19" s="59" t="str">
        <f>Kinostart!D34</f>
        <v/>
      </c>
      <c r="N19" s="59">
        <f>Kinostart!F34</f>
        <v>0</v>
      </c>
      <c r="O19" s="60">
        <f>Kinostart!G34</f>
        <v>0</v>
      </c>
      <c r="P19" s="60">
        <f>Kinostart!K34</f>
        <v>0</v>
      </c>
      <c r="Q19" s="61">
        <f>Kinostart!L34</f>
        <v>0</v>
      </c>
    </row>
    <row r="20" spans="1:17" x14ac:dyDescent="0.35">
      <c r="A20" s="58" t="str">
        <f>Kinostart!A35</f>
        <v>Titel</v>
      </c>
      <c r="B20" s="59" t="str">
        <f>Kinostart!$B$12</f>
        <v xml:space="preserve">Vorname </v>
      </c>
      <c r="C20" s="59" t="str">
        <f>Kinostart!$C$12</f>
        <v>Nachname</v>
      </c>
      <c r="D20" s="59" t="str">
        <f>Kinostart!$B$13</f>
        <v>inter</v>
      </c>
      <c r="E20" s="59" t="str">
        <f>Kinostart!$B$15</f>
        <v>Name</v>
      </c>
      <c r="F20" s="59" t="str">
        <f>Kinostart!$B$16</f>
        <v>Name</v>
      </c>
      <c r="G20" s="59" t="str">
        <f>Kinostart!$F$10</f>
        <v>Spielfilm</v>
      </c>
      <c r="H20" s="59">
        <f>Kinostart!$F$11</f>
        <v>90</v>
      </c>
      <c r="I20" s="71" t="str">
        <f>Kinostart!$B$11</f>
        <v>jjjj</v>
      </c>
      <c r="J20" s="59" t="str">
        <f>Kinostart!$F$12&amp;"."&amp;Kinostart!$G$12</f>
        <v>12.2025</v>
      </c>
      <c r="K20" s="59" t="str">
        <f>Kinostart!$F$13&amp;"."&amp;Kinostart!$G$13</f>
        <v>4.2026</v>
      </c>
      <c r="L20" s="59" t="str">
        <f>Kinostart!B35&amp;Kinostart!C35</f>
        <v/>
      </c>
      <c r="M20" s="59" t="str">
        <f>Kinostart!D35</f>
        <v/>
      </c>
      <c r="N20" s="59">
        <f>Kinostart!F35</f>
        <v>0</v>
      </c>
      <c r="O20" s="60">
        <f>Kinostart!G35</f>
        <v>0</v>
      </c>
      <c r="P20" s="60">
        <f>Kinostart!K35</f>
        <v>0</v>
      </c>
      <c r="Q20" s="61">
        <f>Kinostart!L35</f>
        <v>0</v>
      </c>
    </row>
    <row r="21" spans="1:17" x14ac:dyDescent="0.35">
      <c r="A21" s="58" t="str">
        <f>Kinostart!A36</f>
        <v>Titel</v>
      </c>
      <c r="B21" s="59" t="str">
        <f>Kinostart!$B$12</f>
        <v xml:space="preserve">Vorname </v>
      </c>
      <c r="C21" s="59" t="str">
        <f>Kinostart!$C$12</f>
        <v>Nachname</v>
      </c>
      <c r="D21" s="59" t="str">
        <f>Kinostart!$B$13</f>
        <v>inter</v>
      </c>
      <c r="E21" s="59" t="str">
        <f>Kinostart!$B$15</f>
        <v>Name</v>
      </c>
      <c r="F21" s="59" t="str">
        <f>Kinostart!$B$16</f>
        <v>Name</v>
      </c>
      <c r="G21" s="59" t="str">
        <f>Kinostart!$F$10</f>
        <v>Spielfilm</v>
      </c>
      <c r="H21" s="59">
        <f>Kinostart!$F$11</f>
        <v>90</v>
      </c>
      <c r="I21" s="71" t="str">
        <f>Kinostart!$B$11</f>
        <v>jjjj</v>
      </c>
      <c r="J21" s="59" t="str">
        <f>Kinostart!$F$12&amp;"."&amp;Kinostart!$G$12</f>
        <v>12.2025</v>
      </c>
      <c r="K21" s="59" t="str">
        <f>Kinostart!$F$13&amp;"."&amp;Kinostart!$G$13</f>
        <v>4.2026</v>
      </c>
      <c r="L21" s="59" t="str">
        <f>Kinostart!B36&amp;Kinostart!C36</f>
        <v/>
      </c>
      <c r="M21" s="59" t="str">
        <f>Kinostart!D36</f>
        <v/>
      </c>
      <c r="N21" s="59">
        <f>Kinostart!F36</f>
        <v>0</v>
      </c>
      <c r="O21" s="60">
        <f>Kinostart!G36</f>
        <v>0</v>
      </c>
      <c r="P21" s="60">
        <f>Kinostart!K36</f>
        <v>0</v>
      </c>
      <c r="Q21" s="61">
        <f>Kinostart!L36</f>
        <v>0</v>
      </c>
    </row>
    <row r="22" spans="1:17" x14ac:dyDescent="0.35">
      <c r="A22" s="58" t="str">
        <f>Kinostart!A37</f>
        <v>Titel</v>
      </c>
      <c r="B22" s="59" t="str">
        <f>Kinostart!$B$12</f>
        <v xml:space="preserve">Vorname </v>
      </c>
      <c r="C22" s="59" t="str">
        <f>Kinostart!$C$12</f>
        <v>Nachname</v>
      </c>
      <c r="D22" s="59" t="str">
        <f>Kinostart!$B$13</f>
        <v>inter</v>
      </c>
      <c r="E22" s="59" t="str">
        <f>Kinostart!$B$15</f>
        <v>Name</v>
      </c>
      <c r="F22" s="59" t="str">
        <f>Kinostart!$B$16</f>
        <v>Name</v>
      </c>
      <c r="G22" s="59" t="str">
        <f>Kinostart!$F$10</f>
        <v>Spielfilm</v>
      </c>
      <c r="H22" s="59">
        <f>Kinostart!$F$11</f>
        <v>90</v>
      </c>
      <c r="I22" s="71" t="str">
        <f>Kinostart!$B$11</f>
        <v>jjjj</v>
      </c>
      <c r="J22" s="59" t="str">
        <f>Kinostart!$F$12&amp;"."&amp;Kinostart!$G$12</f>
        <v>12.2025</v>
      </c>
      <c r="K22" s="59" t="str">
        <f>Kinostart!$F$13&amp;"."&amp;Kinostart!$G$13</f>
        <v>4.2026</v>
      </c>
      <c r="L22" s="59" t="str">
        <f>Kinostart!B37&amp;Kinostart!C37</f>
        <v/>
      </c>
      <c r="M22" s="59" t="str">
        <f>Kinostart!D37</f>
        <v/>
      </c>
      <c r="N22" s="59">
        <f>Kinostart!F37</f>
        <v>0</v>
      </c>
      <c r="O22" s="60">
        <f>Kinostart!G37</f>
        <v>0</v>
      </c>
      <c r="P22" s="60">
        <f>Kinostart!K37</f>
        <v>0</v>
      </c>
      <c r="Q22" s="61">
        <f>Kinostart!L37</f>
        <v>0</v>
      </c>
    </row>
    <row r="23" spans="1:17" ht="15" thickBot="1" x14ac:dyDescent="0.4">
      <c r="A23" s="58" t="str">
        <f>Kinostart!A38</f>
        <v>Titel</v>
      </c>
      <c r="B23" s="62" t="str">
        <f>Kinostart!$B$12</f>
        <v xml:space="preserve">Vorname </v>
      </c>
      <c r="C23" s="62" t="str">
        <f>Kinostart!$C$12</f>
        <v>Nachname</v>
      </c>
      <c r="D23" s="62" t="str">
        <f>Kinostart!$B$13</f>
        <v>inter</v>
      </c>
      <c r="E23" s="62" t="str">
        <f>Kinostart!$B$15</f>
        <v>Name</v>
      </c>
      <c r="F23" s="62" t="str">
        <f>Kinostart!$B$16</f>
        <v>Name</v>
      </c>
      <c r="G23" s="62" t="str">
        <f>Kinostart!$F$10</f>
        <v>Spielfilm</v>
      </c>
      <c r="H23" s="62">
        <f>Kinostart!$F$11</f>
        <v>90</v>
      </c>
      <c r="I23" s="72" t="str">
        <f>Kinostart!$B$11</f>
        <v>jjjj</v>
      </c>
      <c r="J23" s="62" t="str">
        <f>Kinostart!$F$12&amp;"."&amp;Kinostart!$G$12</f>
        <v>12.2025</v>
      </c>
      <c r="K23" s="62" t="str">
        <f>Kinostart!$F$13&amp;"."&amp;Kinostart!$G$13</f>
        <v>4.2026</v>
      </c>
      <c r="L23" s="62" t="str">
        <f>Kinostart!B38&amp;Kinostart!C38</f>
        <v/>
      </c>
      <c r="M23" s="62" t="str">
        <f>Kinostart!D38</f>
        <v/>
      </c>
      <c r="N23" s="62">
        <f>Kinostart!F38</f>
        <v>0</v>
      </c>
      <c r="O23" s="63">
        <f>Kinostart!G38</f>
        <v>0</v>
      </c>
      <c r="P23" s="63">
        <f>Kinostart!K38</f>
        <v>0</v>
      </c>
      <c r="Q23" s="64">
        <f>Kinostart!L38</f>
        <v>0</v>
      </c>
    </row>
    <row r="24" spans="1:17" ht="15" thickTop="1" x14ac:dyDescent="0.35">
      <c r="A24" s="65" t="s">
        <v>221</v>
      </c>
      <c r="B24" s="73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>
        <f>SUBTOTAL(109,Tabelle57[Anzahl Vorstellungen Plan])</f>
        <v>5</v>
      </c>
      <c r="O24" s="75">
        <f>SUBTOTAL(109,Tabelle57[Anzahl Vorstellungen Ist])</f>
        <v>4</v>
      </c>
      <c r="P24" s="75">
        <f>SUBTOTAL(109,Tabelle57[Anzahl Besucher:innen])</f>
        <v>70</v>
      </c>
      <c r="Q24" s="76">
        <f>SUBTOTAL(109,Tabelle57[Anteil Besucher:innen])</f>
        <v>1</v>
      </c>
    </row>
  </sheetData>
  <sheetProtection algorithmName="SHA-512" hashValue="dAo2VOA0O7EeewzTDUQ1FVmrcG7T5pmhKBy6JCDfSO/d+wbndbGWQsy1cEFxSL1hA1DT5Qo2vC7YyoKTf0/3LA==" saltValue="h/M3xrxdd1PlblGGOUmYbA==" spinCount="100000" sheet="1" objects="1" scenarios="1"/>
  <mergeCells count="2">
    <mergeCell ref="C1:G2"/>
    <mergeCell ref="C4:I5"/>
  </mergeCells>
  <pageMargins left="0.7" right="0.7" top="0.78740157499999996" bottom="0.78740157499999996" header="0.3" footer="0.3"/>
  <pageSetup paperSize="9" orientation="portrait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79"/>
  <sheetViews>
    <sheetView workbookViewId="0">
      <selection activeCell="D9" sqref="D9"/>
    </sheetView>
  </sheetViews>
  <sheetFormatPr baseColWidth="10" defaultRowHeight="14.5" x14ac:dyDescent="0.35"/>
  <cols>
    <col min="1" max="1" width="45" bestFit="1" customWidth="1"/>
    <col min="2" max="2" width="16.26953125" bestFit="1" customWidth="1"/>
    <col min="5" max="5" width="64.26953125" bestFit="1" customWidth="1"/>
  </cols>
  <sheetData>
    <row r="1" spans="1:6" x14ac:dyDescent="0.35">
      <c r="A1" t="s">
        <v>21</v>
      </c>
      <c r="B1" t="s">
        <v>22</v>
      </c>
      <c r="E1" t="s">
        <v>224</v>
      </c>
      <c r="F1" t="s">
        <v>225</v>
      </c>
    </row>
    <row r="2" spans="1:6" x14ac:dyDescent="0.35">
      <c r="A2" t="s">
        <v>26</v>
      </c>
      <c r="B2" t="s">
        <v>204</v>
      </c>
      <c r="E2" t="s">
        <v>339</v>
      </c>
      <c r="F2" t="s">
        <v>258</v>
      </c>
    </row>
    <row r="3" spans="1:6" x14ac:dyDescent="0.35">
      <c r="A3" t="s">
        <v>27</v>
      </c>
      <c r="B3" t="s">
        <v>204</v>
      </c>
      <c r="E3" t="s">
        <v>390</v>
      </c>
      <c r="F3" t="s">
        <v>258</v>
      </c>
    </row>
    <row r="4" spans="1:6" x14ac:dyDescent="0.35">
      <c r="A4" t="s">
        <v>28</v>
      </c>
      <c r="B4" t="s">
        <v>204</v>
      </c>
      <c r="E4" t="s">
        <v>285</v>
      </c>
      <c r="F4" t="s">
        <v>237</v>
      </c>
    </row>
    <row r="5" spans="1:6" x14ac:dyDescent="0.35">
      <c r="A5" t="s">
        <v>29</v>
      </c>
      <c r="B5" t="s">
        <v>205</v>
      </c>
      <c r="E5" t="s">
        <v>392</v>
      </c>
      <c r="F5" t="s">
        <v>241</v>
      </c>
    </row>
    <row r="6" spans="1:6" x14ac:dyDescent="0.35">
      <c r="A6" t="s">
        <v>30</v>
      </c>
      <c r="B6" t="s">
        <v>204</v>
      </c>
      <c r="E6" t="s">
        <v>379</v>
      </c>
      <c r="F6" t="s">
        <v>237</v>
      </c>
    </row>
    <row r="7" spans="1:6" x14ac:dyDescent="0.35">
      <c r="A7" t="s">
        <v>31</v>
      </c>
      <c r="B7" t="s">
        <v>207</v>
      </c>
      <c r="E7" t="s">
        <v>409</v>
      </c>
      <c r="F7" t="s">
        <v>241</v>
      </c>
    </row>
    <row r="8" spans="1:6" x14ac:dyDescent="0.35">
      <c r="A8" t="s">
        <v>32</v>
      </c>
      <c r="B8" t="s">
        <v>204</v>
      </c>
      <c r="E8" t="s">
        <v>380</v>
      </c>
      <c r="F8" t="s">
        <v>253</v>
      </c>
    </row>
    <row r="9" spans="1:6" x14ac:dyDescent="0.35">
      <c r="A9" t="s">
        <v>33</v>
      </c>
      <c r="B9" t="s">
        <v>205</v>
      </c>
      <c r="E9" t="s">
        <v>393</v>
      </c>
      <c r="F9" t="s">
        <v>281</v>
      </c>
    </row>
    <row r="10" spans="1:6" x14ac:dyDescent="0.35">
      <c r="A10" t="s">
        <v>34</v>
      </c>
      <c r="B10" t="s">
        <v>204</v>
      </c>
      <c r="E10" t="s">
        <v>381</v>
      </c>
      <c r="F10" t="s">
        <v>278</v>
      </c>
    </row>
    <row r="11" spans="1:6" x14ac:dyDescent="0.35">
      <c r="A11" t="s">
        <v>35</v>
      </c>
      <c r="B11" t="s">
        <v>204</v>
      </c>
      <c r="E11" t="s">
        <v>286</v>
      </c>
      <c r="F11" t="s">
        <v>238</v>
      </c>
    </row>
    <row r="12" spans="1:6" x14ac:dyDescent="0.35">
      <c r="A12" t="s">
        <v>36</v>
      </c>
      <c r="B12" t="s">
        <v>204</v>
      </c>
      <c r="E12" t="s">
        <v>394</v>
      </c>
      <c r="F12" t="s">
        <v>238</v>
      </c>
    </row>
    <row r="13" spans="1:6" x14ac:dyDescent="0.35">
      <c r="A13" t="s">
        <v>37</v>
      </c>
      <c r="B13" t="s">
        <v>207</v>
      </c>
      <c r="E13" t="s">
        <v>287</v>
      </c>
      <c r="F13" t="s">
        <v>238</v>
      </c>
    </row>
    <row r="14" spans="1:6" x14ac:dyDescent="0.35">
      <c r="A14" t="s">
        <v>38</v>
      </c>
      <c r="B14" t="s">
        <v>204</v>
      </c>
      <c r="E14" t="s">
        <v>395</v>
      </c>
      <c r="F14" t="s">
        <v>242</v>
      </c>
    </row>
    <row r="15" spans="1:6" x14ac:dyDescent="0.35">
      <c r="A15" t="s">
        <v>39</v>
      </c>
      <c r="B15" t="s">
        <v>209</v>
      </c>
      <c r="E15" t="s">
        <v>362</v>
      </c>
      <c r="F15" t="s">
        <v>273</v>
      </c>
    </row>
    <row r="16" spans="1:6" x14ac:dyDescent="0.35">
      <c r="A16" t="s">
        <v>40</v>
      </c>
      <c r="B16" t="s">
        <v>212</v>
      </c>
      <c r="E16" t="s">
        <v>410</v>
      </c>
      <c r="F16" t="s">
        <v>283</v>
      </c>
    </row>
    <row r="17" spans="1:6" x14ac:dyDescent="0.35">
      <c r="A17" t="s">
        <v>41</v>
      </c>
      <c r="B17" t="s">
        <v>205</v>
      </c>
      <c r="E17" t="s">
        <v>363</v>
      </c>
      <c r="F17" t="s">
        <v>270</v>
      </c>
    </row>
    <row r="18" spans="1:6" x14ac:dyDescent="0.35">
      <c r="A18" t="s">
        <v>42</v>
      </c>
      <c r="B18" t="s">
        <v>204</v>
      </c>
      <c r="E18" t="s">
        <v>411</v>
      </c>
      <c r="F18" t="s">
        <v>240</v>
      </c>
    </row>
    <row r="19" spans="1:6" x14ac:dyDescent="0.35">
      <c r="A19" t="s">
        <v>43</v>
      </c>
      <c r="B19" t="s">
        <v>205</v>
      </c>
      <c r="E19" t="s">
        <v>288</v>
      </c>
      <c r="F19" t="s">
        <v>239</v>
      </c>
    </row>
    <row r="20" spans="1:6" x14ac:dyDescent="0.35">
      <c r="A20" t="s">
        <v>44</v>
      </c>
      <c r="B20" t="s">
        <v>205</v>
      </c>
      <c r="E20" t="s">
        <v>382</v>
      </c>
      <c r="F20" t="s">
        <v>242</v>
      </c>
    </row>
    <row r="21" spans="1:6" x14ac:dyDescent="0.35">
      <c r="A21" t="s">
        <v>45</v>
      </c>
      <c r="B21" t="s">
        <v>212</v>
      </c>
      <c r="E21" t="s">
        <v>361</v>
      </c>
      <c r="F21" t="s">
        <v>240</v>
      </c>
    </row>
    <row r="22" spans="1:6" x14ac:dyDescent="0.35">
      <c r="A22" t="s">
        <v>46</v>
      </c>
      <c r="B22" t="s">
        <v>211</v>
      </c>
      <c r="E22" t="s">
        <v>289</v>
      </c>
      <c r="F22" t="s">
        <v>240</v>
      </c>
    </row>
    <row r="23" spans="1:6" x14ac:dyDescent="0.35">
      <c r="A23" t="s">
        <v>47</v>
      </c>
      <c r="B23" t="s">
        <v>208</v>
      </c>
      <c r="E23" t="s">
        <v>290</v>
      </c>
      <c r="F23" t="s">
        <v>237</v>
      </c>
    </row>
    <row r="24" spans="1:6" x14ac:dyDescent="0.35">
      <c r="A24" t="s">
        <v>48</v>
      </c>
      <c r="B24" t="s">
        <v>205</v>
      </c>
      <c r="E24" t="s">
        <v>291</v>
      </c>
      <c r="F24" t="s">
        <v>237</v>
      </c>
    </row>
    <row r="25" spans="1:6" x14ac:dyDescent="0.35">
      <c r="A25" t="s">
        <v>49</v>
      </c>
      <c r="B25" t="s">
        <v>204</v>
      </c>
      <c r="E25" t="s">
        <v>292</v>
      </c>
      <c r="F25" t="s">
        <v>241</v>
      </c>
    </row>
    <row r="26" spans="1:6" x14ac:dyDescent="0.35">
      <c r="A26" t="s">
        <v>50</v>
      </c>
      <c r="B26" t="s">
        <v>211</v>
      </c>
      <c r="E26" t="s">
        <v>364</v>
      </c>
      <c r="F26" t="s">
        <v>241</v>
      </c>
    </row>
    <row r="27" spans="1:6" x14ac:dyDescent="0.35">
      <c r="A27" t="s">
        <v>51</v>
      </c>
      <c r="B27" t="s">
        <v>212</v>
      </c>
      <c r="E27" t="s">
        <v>365</v>
      </c>
      <c r="F27" t="s">
        <v>237</v>
      </c>
    </row>
    <row r="28" spans="1:6" x14ac:dyDescent="0.35">
      <c r="A28" t="s">
        <v>52</v>
      </c>
      <c r="B28" t="s">
        <v>207</v>
      </c>
      <c r="E28" t="s">
        <v>293</v>
      </c>
      <c r="F28" t="s">
        <v>242</v>
      </c>
    </row>
    <row r="29" spans="1:6" x14ac:dyDescent="0.35">
      <c r="A29" t="s">
        <v>53</v>
      </c>
      <c r="B29" t="s">
        <v>204</v>
      </c>
      <c r="E29" t="s">
        <v>294</v>
      </c>
      <c r="F29" t="s">
        <v>243</v>
      </c>
    </row>
    <row r="30" spans="1:6" x14ac:dyDescent="0.35">
      <c r="A30" t="s">
        <v>54</v>
      </c>
      <c r="B30" t="s">
        <v>210</v>
      </c>
      <c r="E30" t="s">
        <v>366</v>
      </c>
      <c r="F30" t="s">
        <v>238</v>
      </c>
    </row>
    <row r="31" spans="1:6" x14ac:dyDescent="0.35">
      <c r="A31" t="s">
        <v>55</v>
      </c>
      <c r="B31" t="s">
        <v>210</v>
      </c>
      <c r="E31" t="s">
        <v>295</v>
      </c>
      <c r="F31" t="s">
        <v>244</v>
      </c>
    </row>
    <row r="32" spans="1:6" x14ac:dyDescent="0.35">
      <c r="A32" t="s">
        <v>56</v>
      </c>
      <c r="B32" t="s">
        <v>209</v>
      </c>
      <c r="E32" t="s">
        <v>340</v>
      </c>
      <c r="F32" t="s">
        <v>238</v>
      </c>
    </row>
    <row r="33" spans="1:6" x14ac:dyDescent="0.35">
      <c r="A33" t="s">
        <v>57</v>
      </c>
      <c r="B33" t="s">
        <v>204</v>
      </c>
      <c r="E33" t="s">
        <v>296</v>
      </c>
      <c r="F33" t="s">
        <v>245</v>
      </c>
    </row>
    <row r="34" spans="1:6" x14ac:dyDescent="0.35">
      <c r="A34" t="s">
        <v>58</v>
      </c>
      <c r="B34" t="s">
        <v>205</v>
      </c>
      <c r="E34" t="s">
        <v>341</v>
      </c>
      <c r="F34" t="s">
        <v>267</v>
      </c>
    </row>
    <row r="35" spans="1:6" x14ac:dyDescent="0.35">
      <c r="A35" t="s">
        <v>59</v>
      </c>
      <c r="B35" t="s">
        <v>204</v>
      </c>
      <c r="E35" t="s">
        <v>396</v>
      </c>
      <c r="F35" t="s">
        <v>270</v>
      </c>
    </row>
    <row r="36" spans="1:6" x14ac:dyDescent="0.35">
      <c r="A36" t="s">
        <v>60</v>
      </c>
      <c r="B36" t="s">
        <v>211</v>
      </c>
      <c r="E36" t="s">
        <v>297</v>
      </c>
      <c r="F36" t="s">
        <v>246</v>
      </c>
    </row>
    <row r="37" spans="1:6" x14ac:dyDescent="0.35">
      <c r="A37" t="s">
        <v>61</v>
      </c>
      <c r="B37" t="s">
        <v>207</v>
      </c>
      <c r="E37" t="s">
        <v>367</v>
      </c>
      <c r="F37" t="s">
        <v>274</v>
      </c>
    </row>
    <row r="38" spans="1:6" x14ac:dyDescent="0.35">
      <c r="A38" t="s">
        <v>62</v>
      </c>
      <c r="B38" t="s">
        <v>212</v>
      </c>
      <c r="E38" t="s">
        <v>299</v>
      </c>
      <c r="F38" t="s">
        <v>248</v>
      </c>
    </row>
    <row r="39" spans="1:6" x14ac:dyDescent="0.35">
      <c r="A39" t="s">
        <v>63</v>
      </c>
      <c r="B39" t="s">
        <v>208</v>
      </c>
      <c r="E39" t="s">
        <v>298</v>
      </c>
      <c r="F39" t="s">
        <v>247</v>
      </c>
    </row>
    <row r="40" spans="1:6" x14ac:dyDescent="0.35">
      <c r="A40" t="s">
        <v>64</v>
      </c>
      <c r="B40" t="s">
        <v>209</v>
      </c>
      <c r="E40" t="s">
        <v>368</v>
      </c>
      <c r="F40" t="s">
        <v>238</v>
      </c>
    </row>
    <row r="41" spans="1:6" x14ac:dyDescent="0.35">
      <c r="A41" t="s">
        <v>65</v>
      </c>
      <c r="B41" t="s">
        <v>208</v>
      </c>
      <c r="E41" t="s">
        <v>412</v>
      </c>
      <c r="F41" t="s">
        <v>247</v>
      </c>
    </row>
    <row r="42" spans="1:6" x14ac:dyDescent="0.35">
      <c r="A42" t="s">
        <v>66</v>
      </c>
      <c r="B42" t="s">
        <v>211</v>
      </c>
      <c r="E42" t="s">
        <v>383</v>
      </c>
      <c r="F42" t="s">
        <v>265</v>
      </c>
    </row>
    <row r="43" spans="1:6" x14ac:dyDescent="0.35">
      <c r="A43" t="s">
        <v>67</v>
      </c>
      <c r="B43" t="s">
        <v>205</v>
      </c>
      <c r="E43" t="s">
        <v>300</v>
      </c>
      <c r="F43" t="s">
        <v>238</v>
      </c>
    </row>
    <row r="44" spans="1:6" x14ac:dyDescent="0.35">
      <c r="A44" t="s">
        <v>68</v>
      </c>
      <c r="B44" t="s">
        <v>208</v>
      </c>
      <c r="E44" t="s">
        <v>301</v>
      </c>
      <c r="F44" t="s">
        <v>249</v>
      </c>
    </row>
    <row r="45" spans="1:6" x14ac:dyDescent="0.35">
      <c r="A45" t="s">
        <v>69</v>
      </c>
      <c r="B45" t="s">
        <v>208</v>
      </c>
      <c r="E45" t="s">
        <v>302</v>
      </c>
      <c r="F45" t="s">
        <v>250</v>
      </c>
    </row>
    <row r="46" spans="1:6" x14ac:dyDescent="0.35">
      <c r="A46" t="s">
        <v>70</v>
      </c>
      <c r="B46" t="s">
        <v>210</v>
      </c>
      <c r="E46" t="s">
        <v>303</v>
      </c>
      <c r="F46" t="s">
        <v>251</v>
      </c>
    </row>
    <row r="47" spans="1:6" x14ac:dyDescent="0.35">
      <c r="A47" t="s">
        <v>71</v>
      </c>
      <c r="B47" t="s">
        <v>204</v>
      </c>
      <c r="E47" t="s">
        <v>397</v>
      </c>
      <c r="F47" t="s">
        <v>241</v>
      </c>
    </row>
    <row r="48" spans="1:6" x14ac:dyDescent="0.35">
      <c r="A48" t="s">
        <v>72</v>
      </c>
      <c r="B48" t="s">
        <v>205</v>
      </c>
      <c r="E48" t="s">
        <v>304</v>
      </c>
      <c r="F48" t="s">
        <v>248</v>
      </c>
    </row>
    <row r="49" spans="1:6" x14ac:dyDescent="0.35">
      <c r="A49" t="s">
        <v>73</v>
      </c>
      <c r="B49" t="s">
        <v>205</v>
      </c>
      <c r="E49" t="s">
        <v>342</v>
      </c>
      <c r="F49" t="s">
        <v>252</v>
      </c>
    </row>
    <row r="50" spans="1:6" x14ac:dyDescent="0.35">
      <c r="A50" t="s">
        <v>74</v>
      </c>
      <c r="B50" t="s">
        <v>207</v>
      </c>
      <c r="E50" t="s">
        <v>305</v>
      </c>
      <c r="F50" t="s">
        <v>252</v>
      </c>
    </row>
    <row r="51" spans="1:6" x14ac:dyDescent="0.35">
      <c r="A51" t="s">
        <v>75</v>
      </c>
      <c r="B51" t="s">
        <v>210</v>
      </c>
      <c r="E51" t="s">
        <v>343</v>
      </c>
      <c r="F51" t="s">
        <v>238</v>
      </c>
    </row>
    <row r="52" spans="1:6" x14ac:dyDescent="0.35">
      <c r="A52" t="s">
        <v>76</v>
      </c>
      <c r="B52" t="s">
        <v>207</v>
      </c>
      <c r="E52" t="s">
        <v>344</v>
      </c>
      <c r="F52" t="s">
        <v>269</v>
      </c>
    </row>
    <row r="53" spans="1:6" x14ac:dyDescent="0.35">
      <c r="A53" t="s">
        <v>77</v>
      </c>
      <c r="B53" t="s">
        <v>207</v>
      </c>
      <c r="E53" t="s">
        <v>306</v>
      </c>
      <c r="F53" t="s">
        <v>245</v>
      </c>
    </row>
    <row r="54" spans="1:6" x14ac:dyDescent="0.35">
      <c r="A54" t="s">
        <v>78</v>
      </c>
      <c r="B54" t="s">
        <v>208</v>
      </c>
      <c r="E54" t="s">
        <v>345</v>
      </c>
      <c r="F54" t="s">
        <v>238</v>
      </c>
    </row>
    <row r="55" spans="1:6" x14ac:dyDescent="0.35">
      <c r="A55" t="s">
        <v>79</v>
      </c>
      <c r="B55" t="s">
        <v>207</v>
      </c>
      <c r="E55" t="s">
        <v>345</v>
      </c>
      <c r="F55" t="s">
        <v>238</v>
      </c>
    </row>
    <row r="56" spans="1:6" x14ac:dyDescent="0.35">
      <c r="A56" t="s">
        <v>80</v>
      </c>
      <c r="B56" t="s">
        <v>207</v>
      </c>
      <c r="E56" t="s">
        <v>346</v>
      </c>
      <c r="F56" t="s">
        <v>270</v>
      </c>
    </row>
    <row r="57" spans="1:6" x14ac:dyDescent="0.35">
      <c r="A57" t="s">
        <v>81</v>
      </c>
      <c r="B57" t="s">
        <v>206</v>
      </c>
      <c r="E57" t="s">
        <v>389</v>
      </c>
      <c r="F57" t="s">
        <v>252</v>
      </c>
    </row>
    <row r="58" spans="1:6" x14ac:dyDescent="0.35">
      <c r="A58" t="s">
        <v>82</v>
      </c>
      <c r="B58" t="s">
        <v>210</v>
      </c>
      <c r="E58" t="s">
        <v>347</v>
      </c>
      <c r="F58" t="s">
        <v>254</v>
      </c>
    </row>
    <row r="59" spans="1:6" x14ac:dyDescent="0.35">
      <c r="A59" t="s">
        <v>83</v>
      </c>
      <c r="B59" t="s">
        <v>210</v>
      </c>
      <c r="E59" t="s">
        <v>308</v>
      </c>
      <c r="F59" t="s">
        <v>254</v>
      </c>
    </row>
    <row r="60" spans="1:6" x14ac:dyDescent="0.35">
      <c r="A60" t="s">
        <v>84</v>
      </c>
      <c r="B60" t="s">
        <v>204</v>
      </c>
      <c r="E60" t="s">
        <v>384</v>
      </c>
      <c r="F60" t="s">
        <v>279</v>
      </c>
    </row>
    <row r="61" spans="1:6" x14ac:dyDescent="0.35">
      <c r="A61" t="s">
        <v>85</v>
      </c>
      <c r="B61" t="s">
        <v>207</v>
      </c>
      <c r="E61" t="s">
        <v>307</v>
      </c>
      <c r="F61" t="s">
        <v>253</v>
      </c>
    </row>
    <row r="62" spans="1:6" x14ac:dyDescent="0.35">
      <c r="A62" t="s">
        <v>86</v>
      </c>
      <c r="B62" t="s">
        <v>205</v>
      </c>
      <c r="E62" t="s">
        <v>309</v>
      </c>
      <c r="F62" t="s">
        <v>245</v>
      </c>
    </row>
    <row r="63" spans="1:6" x14ac:dyDescent="0.35">
      <c r="A63" t="s">
        <v>87</v>
      </c>
      <c r="B63" t="s">
        <v>204</v>
      </c>
      <c r="E63" t="s">
        <v>413</v>
      </c>
      <c r="F63" t="s">
        <v>245</v>
      </c>
    </row>
    <row r="64" spans="1:6" x14ac:dyDescent="0.35">
      <c r="A64" t="s">
        <v>88</v>
      </c>
      <c r="B64" t="s">
        <v>207</v>
      </c>
      <c r="E64" t="s">
        <v>311</v>
      </c>
      <c r="F64" t="s">
        <v>238</v>
      </c>
    </row>
    <row r="65" spans="1:6" x14ac:dyDescent="0.35">
      <c r="A65" t="s">
        <v>89</v>
      </c>
      <c r="B65" t="s">
        <v>212</v>
      </c>
      <c r="E65" t="s">
        <v>310</v>
      </c>
      <c r="F65" t="s">
        <v>239</v>
      </c>
    </row>
    <row r="66" spans="1:6" x14ac:dyDescent="0.35">
      <c r="A66" t="s">
        <v>90</v>
      </c>
      <c r="B66" t="s">
        <v>204</v>
      </c>
      <c r="E66" t="s">
        <v>348</v>
      </c>
      <c r="F66" t="s">
        <v>237</v>
      </c>
    </row>
    <row r="67" spans="1:6" x14ac:dyDescent="0.35">
      <c r="A67" t="s">
        <v>91</v>
      </c>
      <c r="B67" t="s">
        <v>204</v>
      </c>
      <c r="E67" t="s">
        <v>312</v>
      </c>
      <c r="F67" t="s">
        <v>255</v>
      </c>
    </row>
    <row r="68" spans="1:6" x14ac:dyDescent="0.35">
      <c r="A68" t="s">
        <v>92</v>
      </c>
      <c r="B68" t="s">
        <v>209</v>
      </c>
      <c r="E68" t="s">
        <v>349</v>
      </c>
      <c r="F68" t="s">
        <v>271</v>
      </c>
    </row>
    <row r="69" spans="1:6" x14ac:dyDescent="0.35">
      <c r="A69" t="s">
        <v>93</v>
      </c>
      <c r="B69" t="s">
        <v>208</v>
      </c>
      <c r="E69" t="s">
        <v>414</v>
      </c>
      <c r="F69" t="s">
        <v>266</v>
      </c>
    </row>
    <row r="70" spans="1:6" x14ac:dyDescent="0.35">
      <c r="A70" t="s">
        <v>94</v>
      </c>
      <c r="B70" t="s">
        <v>211</v>
      </c>
      <c r="E70" t="s">
        <v>398</v>
      </c>
      <c r="F70" t="s">
        <v>266</v>
      </c>
    </row>
    <row r="71" spans="1:6" x14ac:dyDescent="0.35">
      <c r="A71" t="s">
        <v>95</v>
      </c>
      <c r="B71" t="s">
        <v>208</v>
      </c>
      <c r="E71" t="s">
        <v>385</v>
      </c>
      <c r="F71" t="s">
        <v>266</v>
      </c>
    </row>
    <row r="72" spans="1:6" x14ac:dyDescent="0.35">
      <c r="A72" t="s">
        <v>96</v>
      </c>
      <c r="B72" t="s">
        <v>207</v>
      </c>
      <c r="E72" t="s">
        <v>351</v>
      </c>
      <c r="F72" t="s">
        <v>266</v>
      </c>
    </row>
    <row r="73" spans="1:6" x14ac:dyDescent="0.35">
      <c r="A73" t="s">
        <v>97</v>
      </c>
      <c r="B73" t="s">
        <v>211</v>
      </c>
      <c r="E73" t="s">
        <v>313</v>
      </c>
      <c r="F73" t="s">
        <v>238</v>
      </c>
    </row>
    <row r="74" spans="1:6" x14ac:dyDescent="0.35">
      <c r="A74" t="s">
        <v>98</v>
      </c>
      <c r="B74" t="s">
        <v>211</v>
      </c>
      <c r="E74" t="s">
        <v>350</v>
      </c>
      <c r="F74" t="s">
        <v>238</v>
      </c>
    </row>
    <row r="75" spans="1:6" x14ac:dyDescent="0.35">
      <c r="A75" t="s">
        <v>99</v>
      </c>
      <c r="B75" t="s">
        <v>208</v>
      </c>
      <c r="E75" t="s">
        <v>352</v>
      </c>
      <c r="F75" t="s">
        <v>238</v>
      </c>
    </row>
    <row r="76" spans="1:6" x14ac:dyDescent="0.35">
      <c r="A76" t="s">
        <v>100</v>
      </c>
      <c r="B76" t="s">
        <v>204</v>
      </c>
      <c r="E76" t="s">
        <v>314</v>
      </c>
      <c r="F76" t="s">
        <v>256</v>
      </c>
    </row>
    <row r="77" spans="1:6" x14ac:dyDescent="0.35">
      <c r="A77" t="s">
        <v>101</v>
      </c>
      <c r="B77" t="s">
        <v>205</v>
      </c>
      <c r="E77" t="s">
        <v>317</v>
      </c>
      <c r="F77" t="s">
        <v>241</v>
      </c>
    </row>
    <row r="78" spans="1:6" x14ac:dyDescent="0.35">
      <c r="A78" t="s">
        <v>102</v>
      </c>
      <c r="B78" t="s">
        <v>204</v>
      </c>
      <c r="E78" t="s">
        <v>315</v>
      </c>
      <c r="F78" t="s">
        <v>241</v>
      </c>
    </row>
    <row r="79" spans="1:6" x14ac:dyDescent="0.35">
      <c r="A79" t="s">
        <v>103</v>
      </c>
      <c r="B79" t="s">
        <v>207</v>
      </c>
      <c r="E79" t="s">
        <v>316</v>
      </c>
      <c r="F79" t="s">
        <v>241</v>
      </c>
    </row>
    <row r="80" spans="1:6" x14ac:dyDescent="0.35">
      <c r="A80" t="s">
        <v>104</v>
      </c>
      <c r="B80" t="s">
        <v>204</v>
      </c>
      <c r="E80" t="s">
        <v>399</v>
      </c>
      <c r="F80" t="s">
        <v>241</v>
      </c>
    </row>
    <row r="81" spans="1:6" x14ac:dyDescent="0.35">
      <c r="A81" t="s">
        <v>105</v>
      </c>
      <c r="B81" t="s">
        <v>208</v>
      </c>
      <c r="E81" t="s">
        <v>369</v>
      </c>
      <c r="F81" t="s">
        <v>258</v>
      </c>
    </row>
    <row r="82" spans="1:6" x14ac:dyDescent="0.35">
      <c r="A82" t="s">
        <v>106</v>
      </c>
      <c r="B82" t="s">
        <v>204</v>
      </c>
      <c r="E82" t="s">
        <v>353</v>
      </c>
      <c r="F82" t="s">
        <v>253</v>
      </c>
    </row>
    <row r="83" spans="1:6" x14ac:dyDescent="0.35">
      <c r="A83" t="s">
        <v>107</v>
      </c>
      <c r="B83" t="s">
        <v>205</v>
      </c>
      <c r="E83" t="s">
        <v>370</v>
      </c>
      <c r="F83" t="s">
        <v>238</v>
      </c>
    </row>
    <row r="84" spans="1:6" x14ac:dyDescent="0.35">
      <c r="A84" t="s">
        <v>108</v>
      </c>
      <c r="B84" t="s">
        <v>204</v>
      </c>
      <c r="E84" t="s">
        <v>400</v>
      </c>
      <c r="F84" t="s">
        <v>238</v>
      </c>
    </row>
    <row r="85" spans="1:6" x14ac:dyDescent="0.35">
      <c r="A85" t="s">
        <v>109</v>
      </c>
      <c r="B85" t="s">
        <v>204</v>
      </c>
      <c r="E85" t="s">
        <v>386</v>
      </c>
      <c r="F85" t="s">
        <v>266</v>
      </c>
    </row>
    <row r="86" spans="1:6" x14ac:dyDescent="0.35">
      <c r="A86" t="s">
        <v>110</v>
      </c>
      <c r="B86" t="s">
        <v>209</v>
      </c>
      <c r="E86" t="s">
        <v>354</v>
      </c>
      <c r="F86" t="s">
        <v>237</v>
      </c>
    </row>
    <row r="87" spans="1:6" x14ac:dyDescent="0.35">
      <c r="A87" t="s">
        <v>111</v>
      </c>
      <c r="B87" t="s">
        <v>206</v>
      </c>
      <c r="E87" t="s">
        <v>318</v>
      </c>
      <c r="F87" t="s">
        <v>241</v>
      </c>
    </row>
    <row r="88" spans="1:6" x14ac:dyDescent="0.35">
      <c r="A88" t="s">
        <v>112</v>
      </c>
      <c r="B88" t="s">
        <v>205</v>
      </c>
      <c r="E88" t="s">
        <v>319</v>
      </c>
      <c r="F88" t="s">
        <v>241</v>
      </c>
    </row>
    <row r="89" spans="1:6" x14ac:dyDescent="0.35">
      <c r="A89" t="s">
        <v>113</v>
      </c>
      <c r="B89" t="s">
        <v>208</v>
      </c>
      <c r="E89" t="s">
        <v>387</v>
      </c>
      <c r="F89" t="s">
        <v>268</v>
      </c>
    </row>
    <row r="90" spans="1:6" x14ac:dyDescent="0.35">
      <c r="A90" t="s">
        <v>114</v>
      </c>
      <c r="B90" t="s">
        <v>207</v>
      </c>
      <c r="E90" t="s">
        <v>371</v>
      </c>
      <c r="F90" t="s">
        <v>275</v>
      </c>
    </row>
    <row r="91" spans="1:6" x14ac:dyDescent="0.35">
      <c r="A91" t="s">
        <v>115</v>
      </c>
      <c r="B91" t="s">
        <v>207</v>
      </c>
      <c r="E91" t="s">
        <v>320</v>
      </c>
      <c r="F91" t="s">
        <v>257</v>
      </c>
    </row>
    <row r="92" spans="1:6" x14ac:dyDescent="0.35">
      <c r="A92" t="s">
        <v>116</v>
      </c>
      <c r="B92" t="s">
        <v>207</v>
      </c>
      <c r="E92" t="s">
        <v>321</v>
      </c>
      <c r="F92" t="s">
        <v>258</v>
      </c>
    </row>
    <row r="93" spans="1:6" x14ac:dyDescent="0.35">
      <c r="A93" t="s">
        <v>117</v>
      </c>
      <c r="B93" t="s">
        <v>208</v>
      </c>
      <c r="E93" t="s">
        <v>322</v>
      </c>
      <c r="F93" t="s">
        <v>238</v>
      </c>
    </row>
    <row r="94" spans="1:6" x14ac:dyDescent="0.35">
      <c r="A94" t="s">
        <v>118</v>
      </c>
      <c r="B94" t="s">
        <v>208</v>
      </c>
      <c r="E94" t="s">
        <v>324</v>
      </c>
      <c r="F94" t="s">
        <v>241</v>
      </c>
    </row>
    <row r="95" spans="1:6" x14ac:dyDescent="0.35">
      <c r="A95" t="s">
        <v>119</v>
      </c>
      <c r="B95" t="s">
        <v>205</v>
      </c>
      <c r="E95" t="s">
        <v>323</v>
      </c>
      <c r="F95" t="s">
        <v>241</v>
      </c>
    </row>
    <row r="96" spans="1:6" x14ac:dyDescent="0.35">
      <c r="A96" t="s">
        <v>120</v>
      </c>
      <c r="B96" t="s">
        <v>207</v>
      </c>
      <c r="E96" t="s">
        <v>325</v>
      </c>
      <c r="F96" t="s">
        <v>259</v>
      </c>
    </row>
    <row r="97" spans="1:6" x14ac:dyDescent="0.35">
      <c r="A97" t="s">
        <v>121</v>
      </c>
      <c r="B97" t="s">
        <v>205</v>
      </c>
      <c r="E97" t="s">
        <v>372</v>
      </c>
      <c r="F97" t="s">
        <v>276</v>
      </c>
    </row>
    <row r="98" spans="1:6" x14ac:dyDescent="0.35">
      <c r="A98" t="s">
        <v>122</v>
      </c>
      <c r="B98" t="s">
        <v>209</v>
      </c>
      <c r="E98" t="s">
        <v>373</v>
      </c>
      <c r="F98" t="s">
        <v>260</v>
      </c>
    </row>
    <row r="99" spans="1:6" x14ac:dyDescent="0.35">
      <c r="A99" t="s">
        <v>123</v>
      </c>
      <c r="B99" t="s">
        <v>205</v>
      </c>
      <c r="E99" t="s">
        <v>326</v>
      </c>
      <c r="F99" t="s">
        <v>260</v>
      </c>
    </row>
    <row r="100" spans="1:6" x14ac:dyDescent="0.35">
      <c r="A100" t="s">
        <v>124</v>
      </c>
      <c r="B100" t="s">
        <v>206</v>
      </c>
      <c r="E100" t="s">
        <v>327</v>
      </c>
      <c r="F100" t="s">
        <v>261</v>
      </c>
    </row>
    <row r="101" spans="1:6" x14ac:dyDescent="0.35">
      <c r="A101" t="s">
        <v>125</v>
      </c>
      <c r="B101" t="s">
        <v>208</v>
      </c>
      <c r="E101" t="s">
        <v>328</v>
      </c>
      <c r="F101" t="s">
        <v>241</v>
      </c>
    </row>
    <row r="102" spans="1:6" x14ac:dyDescent="0.35">
      <c r="A102" t="s">
        <v>126</v>
      </c>
      <c r="B102" t="s">
        <v>209</v>
      </c>
      <c r="E102" t="s">
        <v>401</v>
      </c>
      <c r="F102" t="s">
        <v>240</v>
      </c>
    </row>
    <row r="103" spans="1:6" x14ac:dyDescent="0.35">
      <c r="A103" t="s">
        <v>127</v>
      </c>
      <c r="B103" t="s">
        <v>211</v>
      </c>
      <c r="E103" t="s">
        <v>402</v>
      </c>
      <c r="F103" t="s">
        <v>240</v>
      </c>
    </row>
    <row r="104" spans="1:6" x14ac:dyDescent="0.35">
      <c r="A104" t="s">
        <v>128</v>
      </c>
      <c r="B104" t="s">
        <v>205</v>
      </c>
      <c r="E104" t="s">
        <v>329</v>
      </c>
      <c r="F104" t="s">
        <v>262</v>
      </c>
    </row>
    <row r="105" spans="1:6" x14ac:dyDescent="0.35">
      <c r="A105" t="s">
        <v>129</v>
      </c>
      <c r="B105" t="s">
        <v>205</v>
      </c>
      <c r="E105" t="s">
        <v>355</v>
      </c>
      <c r="F105" t="s">
        <v>245</v>
      </c>
    </row>
    <row r="106" spans="1:6" x14ac:dyDescent="0.35">
      <c r="A106" t="s">
        <v>130</v>
      </c>
      <c r="B106" t="s">
        <v>205</v>
      </c>
      <c r="E106" t="s">
        <v>415</v>
      </c>
      <c r="F106" t="s">
        <v>284</v>
      </c>
    </row>
    <row r="107" spans="1:6" x14ac:dyDescent="0.35">
      <c r="A107" t="s">
        <v>131</v>
      </c>
      <c r="B107" t="s">
        <v>206</v>
      </c>
      <c r="E107" t="s">
        <v>356</v>
      </c>
      <c r="F107" t="s">
        <v>272</v>
      </c>
    </row>
    <row r="108" spans="1:6" x14ac:dyDescent="0.35">
      <c r="A108" t="s">
        <v>132</v>
      </c>
      <c r="B108" t="s">
        <v>209</v>
      </c>
      <c r="E108" t="s">
        <v>388</v>
      </c>
      <c r="F108" t="s">
        <v>238</v>
      </c>
    </row>
    <row r="109" spans="1:6" x14ac:dyDescent="0.35">
      <c r="A109" t="s">
        <v>133</v>
      </c>
      <c r="B109" t="s">
        <v>212</v>
      </c>
      <c r="E109" t="s">
        <v>374</v>
      </c>
      <c r="F109" t="s">
        <v>238</v>
      </c>
    </row>
    <row r="110" spans="1:6" x14ac:dyDescent="0.35">
      <c r="A110" t="s">
        <v>134</v>
      </c>
      <c r="B110" t="s">
        <v>205</v>
      </c>
      <c r="E110" t="s">
        <v>330</v>
      </c>
      <c r="F110" t="s">
        <v>241</v>
      </c>
    </row>
    <row r="111" spans="1:6" x14ac:dyDescent="0.35">
      <c r="A111" t="s">
        <v>135</v>
      </c>
      <c r="B111" t="s">
        <v>205</v>
      </c>
      <c r="E111" t="s">
        <v>331</v>
      </c>
      <c r="F111" t="s">
        <v>263</v>
      </c>
    </row>
    <row r="112" spans="1:6" x14ac:dyDescent="0.35">
      <c r="A112" t="s">
        <v>136</v>
      </c>
      <c r="B112" t="s">
        <v>204</v>
      </c>
      <c r="E112" t="s">
        <v>375</v>
      </c>
      <c r="F112" t="s">
        <v>277</v>
      </c>
    </row>
    <row r="113" spans="1:6" x14ac:dyDescent="0.35">
      <c r="A113" t="s">
        <v>137</v>
      </c>
      <c r="B113" t="s">
        <v>208</v>
      </c>
      <c r="E113" t="s">
        <v>332</v>
      </c>
      <c r="F113" t="s">
        <v>241</v>
      </c>
    </row>
    <row r="114" spans="1:6" x14ac:dyDescent="0.35">
      <c r="A114" t="s">
        <v>138</v>
      </c>
      <c r="B114" t="s">
        <v>208</v>
      </c>
      <c r="E114" t="s">
        <v>357</v>
      </c>
      <c r="F114" t="s">
        <v>264</v>
      </c>
    </row>
    <row r="115" spans="1:6" x14ac:dyDescent="0.35">
      <c r="A115" t="s">
        <v>139</v>
      </c>
      <c r="B115" t="s">
        <v>211</v>
      </c>
      <c r="E115" t="s">
        <v>333</v>
      </c>
      <c r="F115" t="s">
        <v>264</v>
      </c>
    </row>
    <row r="116" spans="1:6" x14ac:dyDescent="0.35">
      <c r="A116" t="s">
        <v>140</v>
      </c>
      <c r="B116" t="s">
        <v>208</v>
      </c>
      <c r="E116" t="s">
        <v>403</v>
      </c>
      <c r="F116" t="s">
        <v>265</v>
      </c>
    </row>
    <row r="117" spans="1:6" x14ac:dyDescent="0.35">
      <c r="A117" t="s">
        <v>141</v>
      </c>
      <c r="B117" t="s">
        <v>205</v>
      </c>
      <c r="E117" t="s">
        <v>334</v>
      </c>
      <c r="F117" t="s">
        <v>265</v>
      </c>
    </row>
    <row r="118" spans="1:6" x14ac:dyDescent="0.35">
      <c r="A118" t="s">
        <v>142</v>
      </c>
      <c r="B118" t="s">
        <v>208</v>
      </c>
      <c r="E118" t="s">
        <v>358</v>
      </c>
      <c r="F118" t="s">
        <v>266</v>
      </c>
    </row>
    <row r="119" spans="1:6" x14ac:dyDescent="0.35">
      <c r="A119" t="s">
        <v>143</v>
      </c>
      <c r="B119" t="s">
        <v>208</v>
      </c>
      <c r="E119" t="s">
        <v>404</v>
      </c>
      <c r="F119" t="s">
        <v>266</v>
      </c>
    </row>
    <row r="120" spans="1:6" x14ac:dyDescent="0.35">
      <c r="A120" t="s">
        <v>144</v>
      </c>
      <c r="B120" t="s">
        <v>208</v>
      </c>
      <c r="E120" t="s">
        <v>335</v>
      </c>
      <c r="F120" t="s">
        <v>266</v>
      </c>
    </row>
    <row r="121" spans="1:6" x14ac:dyDescent="0.35">
      <c r="A121" t="s">
        <v>145</v>
      </c>
      <c r="B121" t="s">
        <v>210</v>
      </c>
      <c r="E121" t="s">
        <v>376</v>
      </c>
      <c r="F121" t="s">
        <v>246</v>
      </c>
    </row>
    <row r="122" spans="1:6" x14ac:dyDescent="0.35">
      <c r="A122" t="s">
        <v>146</v>
      </c>
      <c r="B122" t="s">
        <v>208</v>
      </c>
      <c r="E122" t="s">
        <v>336</v>
      </c>
      <c r="F122" t="s">
        <v>266</v>
      </c>
    </row>
    <row r="123" spans="1:6" x14ac:dyDescent="0.35">
      <c r="A123" t="s">
        <v>147</v>
      </c>
      <c r="B123" t="s">
        <v>204</v>
      </c>
      <c r="E123" t="s">
        <v>337</v>
      </c>
      <c r="F123" t="s">
        <v>267</v>
      </c>
    </row>
    <row r="124" spans="1:6" x14ac:dyDescent="0.35">
      <c r="A124" t="s">
        <v>148</v>
      </c>
      <c r="B124" t="s">
        <v>204</v>
      </c>
      <c r="E124" t="s">
        <v>377</v>
      </c>
      <c r="F124" t="s">
        <v>254</v>
      </c>
    </row>
    <row r="125" spans="1:6" x14ac:dyDescent="0.35">
      <c r="A125" t="s">
        <v>149</v>
      </c>
      <c r="B125" t="s">
        <v>207</v>
      </c>
      <c r="E125" t="s">
        <v>359</v>
      </c>
      <c r="F125" t="s">
        <v>268</v>
      </c>
    </row>
    <row r="126" spans="1:6" x14ac:dyDescent="0.35">
      <c r="A126" t="s">
        <v>150</v>
      </c>
      <c r="B126" t="s">
        <v>204</v>
      </c>
      <c r="E126" t="s">
        <v>405</v>
      </c>
      <c r="F126" t="s">
        <v>266</v>
      </c>
    </row>
    <row r="127" spans="1:6" x14ac:dyDescent="0.35">
      <c r="A127" t="s">
        <v>151</v>
      </c>
      <c r="B127" t="s">
        <v>212</v>
      </c>
      <c r="E127" t="s">
        <v>378</v>
      </c>
      <c r="F127" t="s">
        <v>253</v>
      </c>
    </row>
    <row r="128" spans="1:6" x14ac:dyDescent="0.35">
      <c r="A128" t="s">
        <v>152</v>
      </c>
      <c r="B128" t="s">
        <v>211</v>
      </c>
      <c r="E128" t="s">
        <v>338</v>
      </c>
      <c r="F128" t="s">
        <v>268</v>
      </c>
    </row>
    <row r="129" spans="1:6" x14ac:dyDescent="0.35">
      <c r="A129" t="s">
        <v>153</v>
      </c>
      <c r="B129" t="s">
        <v>208</v>
      </c>
      <c r="E129" t="s">
        <v>406</v>
      </c>
      <c r="F129" t="s">
        <v>268</v>
      </c>
    </row>
    <row r="130" spans="1:6" x14ac:dyDescent="0.35">
      <c r="A130" t="s">
        <v>154</v>
      </c>
      <c r="B130" t="s">
        <v>210</v>
      </c>
      <c r="E130" t="s">
        <v>360</v>
      </c>
      <c r="F130" t="s">
        <v>265</v>
      </c>
    </row>
    <row r="131" spans="1:6" x14ac:dyDescent="0.35">
      <c r="A131" t="s">
        <v>155</v>
      </c>
      <c r="B131" t="s">
        <v>211</v>
      </c>
      <c r="E131" t="s">
        <v>407</v>
      </c>
      <c r="F131" t="s">
        <v>282</v>
      </c>
    </row>
    <row r="132" spans="1:6" x14ac:dyDescent="0.35">
      <c r="A132" t="s">
        <v>156</v>
      </c>
      <c r="B132" t="s">
        <v>205</v>
      </c>
      <c r="E132" t="s">
        <v>391</v>
      </c>
      <c r="F132" t="s">
        <v>280</v>
      </c>
    </row>
    <row r="133" spans="1:6" x14ac:dyDescent="0.35">
      <c r="A133" t="s">
        <v>157</v>
      </c>
      <c r="B133" t="s">
        <v>210</v>
      </c>
      <c r="E133" t="s">
        <v>408</v>
      </c>
      <c r="F133" t="s">
        <v>253</v>
      </c>
    </row>
    <row r="134" spans="1:6" x14ac:dyDescent="0.35">
      <c r="A134" t="s">
        <v>158</v>
      </c>
      <c r="B134" t="s">
        <v>209</v>
      </c>
    </row>
    <row r="135" spans="1:6" x14ac:dyDescent="0.35">
      <c r="A135" t="s">
        <v>159</v>
      </c>
      <c r="B135" t="s">
        <v>207</v>
      </c>
    </row>
    <row r="136" spans="1:6" x14ac:dyDescent="0.35">
      <c r="A136" t="s">
        <v>160</v>
      </c>
      <c r="B136" t="s">
        <v>208</v>
      </c>
    </row>
    <row r="137" spans="1:6" x14ac:dyDescent="0.35">
      <c r="A137" t="s">
        <v>161</v>
      </c>
      <c r="B137" t="s">
        <v>205</v>
      </c>
    </row>
    <row r="138" spans="1:6" x14ac:dyDescent="0.35">
      <c r="A138" t="s">
        <v>162</v>
      </c>
      <c r="B138" t="s">
        <v>212</v>
      </c>
    </row>
    <row r="139" spans="1:6" x14ac:dyDescent="0.35">
      <c r="A139" t="s">
        <v>163</v>
      </c>
      <c r="B139" t="s">
        <v>211</v>
      </c>
    </row>
    <row r="140" spans="1:6" x14ac:dyDescent="0.35">
      <c r="A140" t="s">
        <v>164</v>
      </c>
      <c r="B140" t="s">
        <v>204</v>
      </c>
    </row>
    <row r="141" spans="1:6" x14ac:dyDescent="0.35">
      <c r="A141" t="s">
        <v>165</v>
      </c>
      <c r="B141" t="s">
        <v>205</v>
      </c>
    </row>
    <row r="142" spans="1:6" x14ac:dyDescent="0.35">
      <c r="A142" t="s">
        <v>166</v>
      </c>
      <c r="B142" t="s">
        <v>205</v>
      </c>
    </row>
    <row r="143" spans="1:6" x14ac:dyDescent="0.35">
      <c r="A143" t="s">
        <v>167</v>
      </c>
      <c r="B143" t="s">
        <v>207</v>
      </c>
    </row>
    <row r="144" spans="1:6" x14ac:dyDescent="0.35">
      <c r="A144" t="s">
        <v>168</v>
      </c>
      <c r="B144" t="s">
        <v>208</v>
      </c>
    </row>
    <row r="145" spans="1:2" x14ac:dyDescent="0.35">
      <c r="A145" t="s">
        <v>169</v>
      </c>
      <c r="B145" t="s">
        <v>212</v>
      </c>
    </row>
    <row r="146" spans="1:2" x14ac:dyDescent="0.35">
      <c r="A146" t="s">
        <v>170</v>
      </c>
      <c r="B146" t="s">
        <v>207</v>
      </c>
    </row>
    <row r="147" spans="1:2" x14ac:dyDescent="0.35">
      <c r="A147" t="s">
        <v>171</v>
      </c>
      <c r="B147" t="s">
        <v>206</v>
      </c>
    </row>
    <row r="148" spans="1:2" x14ac:dyDescent="0.35">
      <c r="A148" t="s">
        <v>172</v>
      </c>
      <c r="B148" t="s">
        <v>208</v>
      </c>
    </row>
    <row r="149" spans="1:2" x14ac:dyDescent="0.35">
      <c r="A149" t="s">
        <v>173</v>
      </c>
      <c r="B149" t="s">
        <v>208</v>
      </c>
    </row>
    <row r="150" spans="1:2" x14ac:dyDescent="0.35">
      <c r="A150" t="s">
        <v>174</v>
      </c>
      <c r="B150" t="s">
        <v>206</v>
      </c>
    </row>
    <row r="151" spans="1:2" x14ac:dyDescent="0.35">
      <c r="A151" t="s">
        <v>175</v>
      </c>
      <c r="B151" t="s">
        <v>205</v>
      </c>
    </row>
    <row r="152" spans="1:2" x14ac:dyDescent="0.35">
      <c r="A152" t="s">
        <v>176</v>
      </c>
      <c r="B152" t="s">
        <v>210</v>
      </c>
    </row>
    <row r="153" spans="1:2" x14ac:dyDescent="0.35">
      <c r="A153" t="s">
        <v>177</v>
      </c>
      <c r="B153" t="s">
        <v>205</v>
      </c>
    </row>
    <row r="154" spans="1:2" x14ac:dyDescent="0.35">
      <c r="A154" t="s">
        <v>178</v>
      </c>
      <c r="B154" t="s">
        <v>205</v>
      </c>
    </row>
    <row r="155" spans="1:2" x14ac:dyDescent="0.35">
      <c r="A155" t="s">
        <v>179</v>
      </c>
      <c r="B155" t="s">
        <v>207</v>
      </c>
    </row>
    <row r="156" spans="1:2" x14ac:dyDescent="0.35">
      <c r="A156" t="s">
        <v>180</v>
      </c>
      <c r="B156" t="s">
        <v>204</v>
      </c>
    </row>
    <row r="157" spans="1:2" x14ac:dyDescent="0.35">
      <c r="A157" t="s">
        <v>181</v>
      </c>
      <c r="B157" t="s">
        <v>207</v>
      </c>
    </row>
    <row r="158" spans="1:2" x14ac:dyDescent="0.35">
      <c r="A158" t="s">
        <v>182</v>
      </c>
      <c r="B158" t="s">
        <v>205</v>
      </c>
    </row>
    <row r="159" spans="1:2" x14ac:dyDescent="0.35">
      <c r="A159" t="s">
        <v>183</v>
      </c>
      <c r="B159" t="s">
        <v>205</v>
      </c>
    </row>
    <row r="160" spans="1:2" x14ac:dyDescent="0.35">
      <c r="A160" t="s">
        <v>184</v>
      </c>
      <c r="B160" t="s">
        <v>208</v>
      </c>
    </row>
    <row r="161" spans="1:2" x14ac:dyDescent="0.35">
      <c r="A161" t="s">
        <v>185</v>
      </c>
      <c r="B161" t="s">
        <v>207</v>
      </c>
    </row>
    <row r="162" spans="1:2" x14ac:dyDescent="0.35">
      <c r="A162" t="s">
        <v>186</v>
      </c>
      <c r="B162" t="s">
        <v>208</v>
      </c>
    </row>
    <row r="163" spans="1:2" x14ac:dyDescent="0.35">
      <c r="A163" t="s">
        <v>187</v>
      </c>
      <c r="B163" t="s">
        <v>208</v>
      </c>
    </row>
    <row r="164" spans="1:2" x14ac:dyDescent="0.35">
      <c r="A164" t="s">
        <v>188</v>
      </c>
      <c r="B164" t="s">
        <v>208</v>
      </c>
    </row>
    <row r="165" spans="1:2" x14ac:dyDescent="0.35">
      <c r="A165" t="s">
        <v>189</v>
      </c>
      <c r="B165" t="s">
        <v>212</v>
      </c>
    </row>
    <row r="166" spans="1:2" x14ac:dyDescent="0.35">
      <c r="A166" t="s">
        <v>190</v>
      </c>
      <c r="B166" t="s">
        <v>204</v>
      </c>
    </row>
    <row r="167" spans="1:2" x14ac:dyDescent="0.35">
      <c r="A167" t="s">
        <v>191</v>
      </c>
      <c r="B167" t="s">
        <v>208</v>
      </c>
    </row>
    <row r="168" spans="1:2" x14ac:dyDescent="0.35">
      <c r="A168" t="s">
        <v>192</v>
      </c>
      <c r="B168" t="s">
        <v>204</v>
      </c>
    </row>
    <row r="169" spans="1:2" x14ac:dyDescent="0.35">
      <c r="A169" t="s">
        <v>193</v>
      </c>
      <c r="B169" t="s">
        <v>207</v>
      </c>
    </row>
    <row r="170" spans="1:2" x14ac:dyDescent="0.35">
      <c r="A170" t="s">
        <v>194</v>
      </c>
      <c r="B170" t="s">
        <v>204</v>
      </c>
    </row>
    <row r="171" spans="1:2" x14ac:dyDescent="0.35">
      <c r="A171" t="s">
        <v>195</v>
      </c>
      <c r="B171" t="s">
        <v>205</v>
      </c>
    </row>
    <row r="172" spans="1:2" x14ac:dyDescent="0.35">
      <c r="A172" t="s">
        <v>196</v>
      </c>
      <c r="B172" t="s">
        <v>204</v>
      </c>
    </row>
    <row r="173" spans="1:2" x14ac:dyDescent="0.35">
      <c r="A173" t="s">
        <v>197</v>
      </c>
      <c r="B173" t="s">
        <v>209</v>
      </c>
    </row>
    <row r="174" spans="1:2" x14ac:dyDescent="0.35">
      <c r="A174" t="s">
        <v>198</v>
      </c>
      <c r="B174" t="s">
        <v>204</v>
      </c>
    </row>
    <row r="175" spans="1:2" x14ac:dyDescent="0.35">
      <c r="A175" t="s">
        <v>199</v>
      </c>
      <c r="B175" t="s">
        <v>207</v>
      </c>
    </row>
    <row r="176" spans="1:2" x14ac:dyDescent="0.35">
      <c r="A176" t="s">
        <v>200</v>
      </c>
      <c r="B176" t="s">
        <v>209</v>
      </c>
    </row>
    <row r="177" spans="1:2" x14ac:dyDescent="0.35">
      <c r="A177" t="s">
        <v>201</v>
      </c>
      <c r="B177" t="s">
        <v>204</v>
      </c>
    </row>
    <row r="178" spans="1:2" x14ac:dyDescent="0.35">
      <c r="A178" t="s">
        <v>202</v>
      </c>
      <c r="B178" t="s">
        <v>209</v>
      </c>
    </row>
    <row r="179" spans="1:2" x14ac:dyDescent="0.35">
      <c r="A179" t="s">
        <v>203</v>
      </c>
      <c r="B179" t="s">
        <v>205</v>
      </c>
    </row>
  </sheetData>
  <sheetProtection algorithmName="SHA-512" hashValue="IEB4B4gYs4vGIK4eOZdXNxrUxATE9uD0uix2R1STtiUsWc5+XsYGtGQ+ZzWMCvYdVrfeLwunmitsbGqSOKnAzQ==" saltValue="2WqLgjMbDAWPpK/mf5IHmg==" spinCount="100000" sheet="1" objects="1" scenarios="1" selectLockedCells="1"/>
  <pageMargins left="0.7" right="0.7" top="0.78740157499999996" bottom="0.78740157499999996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Festivalteilnahme</vt:lpstr>
      <vt:lpstr>Kinostart</vt:lpstr>
      <vt:lpstr>Übertrag Festival</vt:lpstr>
      <vt:lpstr>Übertrag Kinostart</vt:lpstr>
      <vt:lpstr>Datensätze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2025-11-25T14:29:48Z</dcterms:modified>
</cp:coreProperties>
</file>